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bra\AppData\Local\Microsoft\Windows\INetCache\Content.Outlook\5YLE0X2Q\"/>
    </mc:Choice>
  </mc:AlternateContent>
  <xr:revisionPtr revIDLastSave="0" documentId="8_{A05B2F65-46F7-4254-A857-61266D9726E9}" xr6:coauthVersionLast="46" xr6:coauthVersionMax="46" xr10:uidLastSave="{00000000-0000-0000-0000-000000000000}"/>
  <bookViews>
    <workbookView xWindow="-120" yWindow="-120" windowWidth="29040" windowHeight="15840" xr2:uid="{934D5979-0465-4718-9E2D-C69A524AFFBD}"/>
  </bookViews>
  <sheets>
    <sheet name="Anual" sheetId="1" r:id="rId1"/>
    <sheet name="Trimestral" sheetId="3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3" l="1"/>
  <c r="F34" i="3"/>
  <c r="E44" i="3" l="1"/>
  <c r="D44" i="3"/>
  <c r="C44" i="3"/>
  <c r="E36" i="3"/>
  <c r="D36" i="3"/>
  <c r="C36" i="3"/>
  <c r="E34" i="3"/>
  <c r="D34" i="3"/>
  <c r="C34" i="3"/>
  <c r="E33" i="3"/>
  <c r="D33" i="3"/>
  <c r="C33" i="3"/>
  <c r="E32" i="3"/>
  <c r="D32" i="3"/>
  <c r="C32" i="3"/>
  <c r="E31" i="3"/>
  <c r="D31" i="3"/>
  <c r="C31" i="3"/>
  <c r="E27" i="3"/>
  <c r="D27" i="3"/>
  <c r="C27" i="3"/>
  <c r="E26" i="3"/>
  <c r="D26" i="3"/>
  <c r="C26" i="3"/>
  <c r="E21" i="3"/>
  <c r="D21" i="3"/>
  <c r="C21" i="3"/>
  <c r="E16" i="3"/>
  <c r="D16" i="3"/>
  <c r="C16" i="3"/>
  <c r="E13" i="3"/>
  <c r="D13" i="3"/>
  <c r="C13" i="3"/>
  <c r="E10" i="3"/>
  <c r="D10" i="3"/>
  <c r="C10" i="3"/>
  <c r="E9" i="3"/>
  <c r="D9" i="3"/>
  <c r="C9" i="3"/>
  <c r="F31" i="3" l="1"/>
  <c r="F38" i="3" l="1"/>
  <c r="E29" i="3"/>
  <c r="E38" i="3"/>
  <c r="D38" i="3"/>
  <c r="C29" i="3"/>
  <c r="C23" i="3"/>
  <c r="F23" i="3"/>
  <c r="F18" i="3"/>
  <c r="F11" i="3"/>
  <c r="C38" i="3" l="1"/>
  <c r="E18" i="3"/>
  <c r="E23" i="3"/>
  <c r="E11" i="3"/>
  <c r="D29" i="3"/>
  <c r="D23" i="3"/>
  <c r="D18" i="3"/>
  <c r="D11" i="3"/>
  <c r="C11" i="3"/>
  <c r="C18" i="3"/>
  <c r="F35" i="3" l="1"/>
  <c r="E35" i="3"/>
  <c r="D35" i="3"/>
  <c r="C35" i="3"/>
  <c r="E28" i="3"/>
  <c r="C28" i="3"/>
  <c r="D28" i="3"/>
  <c r="E24" i="3"/>
  <c r="D24" i="3"/>
  <c r="C24" i="3"/>
  <c r="F19" i="3"/>
  <c r="E19" i="3"/>
  <c r="D19" i="3"/>
  <c r="C19" i="3"/>
  <c r="F14" i="3"/>
  <c r="E14" i="3"/>
  <c r="D14" i="3"/>
  <c r="C14" i="3"/>
  <c r="F6" i="3"/>
  <c r="E6" i="3"/>
  <c r="D6" i="3"/>
  <c r="C6" i="3"/>
  <c r="F24" i="3" l="1"/>
  <c r="F29" i="3" l="1"/>
  <c r="F28" i="3"/>
</calcChain>
</file>

<file path=xl/sharedStrings.xml><?xml version="1.0" encoding="utf-8"?>
<sst xmlns="http://schemas.openxmlformats.org/spreadsheetml/2006/main" count="63" uniqueCount="34">
  <si>
    <t>GLA sf</t>
  </si>
  <si>
    <t>Occupancy</t>
  </si>
  <si>
    <t>Revenue</t>
  </si>
  <si>
    <t>NOI</t>
  </si>
  <si>
    <t>NOI margin</t>
  </si>
  <si>
    <t>EBITDA</t>
  </si>
  <si>
    <t>EBITDA margin</t>
  </si>
  <si>
    <t>FFO</t>
  </si>
  <si>
    <t>FFO per share</t>
  </si>
  <si>
    <t>FFO margin</t>
  </si>
  <si>
    <t>FFO yield</t>
  </si>
  <si>
    <t>Dividends paid</t>
  </si>
  <si>
    <t>Dividends per share USD</t>
  </si>
  <si>
    <t>Dividend yield</t>
  </si>
  <si>
    <t>Investment property</t>
  </si>
  <si>
    <t>Total assets</t>
  </si>
  <si>
    <t>Total debt</t>
  </si>
  <si>
    <t>Net debt</t>
  </si>
  <si>
    <t>Total equity</t>
  </si>
  <si>
    <t>Cash</t>
  </si>
  <si>
    <t>AFFO</t>
  </si>
  <si>
    <t>AFFO per share</t>
  </si>
  <si>
    <t>AFFO margin</t>
  </si>
  <si>
    <t>AFFO yield</t>
  </si>
  <si>
    <t>GLA M2</t>
  </si>
  <si>
    <t>Shares</t>
  </si>
  <si>
    <t>Share price</t>
  </si>
  <si>
    <t>TC</t>
  </si>
  <si>
    <t>Dividends per share MXN</t>
  </si>
  <si>
    <t>1T20</t>
  </si>
  <si>
    <t>2T20</t>
  </si>
  <si>
    <t>3T20</t>
  </si>
  <si>
    <t>4T20</t>
  </si>
  <si>
    <t>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</si>
</sst>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[$-409]d\-mmm\-yy;@"/>
    <numFmt numFmtId="166" formatCode="_-* #,##0_-;\-* #,##0_-;_-* &quot;-&quot;??_-;_-@_-"/>
    <numFmt numFmtId="167" formatCode="_-* #,##0.000_-;\-* #,##0.000_-;_-* &quot;-&quot;??_-;_-@_-"/>
    <numFmt numFmtId="168" formatCode="_-&quot;$&quot;* #,##0.0000_-;\-&quot;$&quot;* #,##0.0000_-;_-&quot;$&quot;* &quot;-&quot;??_-;_-@_-"/>
    <numFmt numFmtId="169" formatCode="_-* #,##0.0000_-;\-* #,##0.00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386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165" fontId="3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2" xfId="0" applyBorder="1"/>
    <xf numFmtId="164" fontId="2" fillId="0" borderId="2" xfId="2" applyNumberFormat="1" applyFont="1" applyBorder="1" applyAlignment="1"/>
    <xf numFmtId="164" fontId="2" fillId="0" borderId="2" xfId="2" applyNumberFormat="1" applyFont="1" applyFill="1" applyBorder="1" applyAlignment="1"/>
    <xf numFmtId="0" fontId="4" fillId="2" borderId="2" xfId="0" applyFont="1" applyFill="1" applyBorder="1" applyAlignment="1">
      <alignment horizontal="center"/>
    </xf>
    <xf numFmtId="166" fontId="0" fillId="0" borderId="0" xfId="1" applyNumberFormat="1" applyFont="1"/>
    <xf numFmtId="164" fontId="2" fillId="0" borderId="3" xfId="2" applyNumberFormat="1" applyFont="1" applyBorder="1" applyAlignment="1"/>
    <xf numFmtId="164" fontId="0" fillId="0" borderId="1" xfId="1" applyNumberFormat="1" applyFont="1" applyBorder="1"/>
    <xf numFmtId="166" fontId="0" fillId="0" borderId="0" xfId="1" applyNumberFormat="1" applyFont="1" applyBorder="1"/>
    <xf numFmtId="164" fontId="2" fillId="0" borderId="3" xfId="2" applyNumberFormat="1" applyFont="1" applyFill="1" applyBorder="1" applyAlignment="1"/>
    <xf numFmtId="166" fontId="0" fillId="0" borderId="1" xfId="1" applyNumberFormat="1" applyFont="1" applyBorder="1"/>
    <xf numFmtId="164" fontId="2" fillId="0" borderId="0" xfId="2" applyNumberFormat="1" applyFont="1" applyBorder="1" applyAlignment="1"/>
    <xf numFmtId="43" fontId="0" fillId="0" borderId="0" xfId="1" applyFont="1"/>
    <xf numFmtId="0" fontId="0" fillId="0" borderId="0" xfId="0" applyFill="1"/>
    <xf numFmtId="9" fontId="5" fillId="0" borderId="0" xfId="2" applyFont="1" applyBorder="1"/>
    <xf numFmtId="164" fontId="5" fillId="0" borderId="1" xfId="1" applyNumberFormat="1" applyFont="1" applyBorder="1"/>
    <xf numFmtId="44" fontId="0" fillId="0" borderId="0" xfId="3" applyFont="1" applyBorder="1"/>
    <xf numFmtId="166" fontId="5" fillId="0" borderId="0" xfId="1" applyNumberFormat="1" applyFont="1"/>
    <xf numFmtId="3" fontId="0" fillId="0" borderId="0" xfId="0" applyNumberFormat="1"/>
    <xf numFmtId="166" fontId="0" fillId="0" borderId="0" xfId="1" applyNumberFormat="1" applyFont="1" applyFill="1"/>
    <xf numFmtId="164" fontId="5" fillId="0" borderId="0" xfId="1" applyNumberFormat="1" applyFont="1" applyFill="1" applyBorder="1"/>
    <xf numFmtId="168" fontId="5" fillId="0" borderId="0" xfId="3" applyNumberFormat="1" applyFont="1" applyBorder="1"/>
    <xf numFmtId="164" fontId="0" fillId="0" borderId="0" xfId="2" applyNumberFormat="1" applyFont="1"/>
    <xf numFmtId="164" fontId="0" fillId="0" borderId="1" xfId="1" applyNumberFormat="1" applyFont="1" applyFill="1" applyBorder="1"/>
    <xf numFmtId="164" fontId="0" fillId="0" borderId="0" xfId="1" applyNumberFormat="1" applyFont="1" applyFill="1"/>
    <xf numFmtId="9" fontId="5" fillId="0" borderId="0" xfId="2" applyFont="1" applyFill="1" applyBorder="1"/>
    <xf numFmtId="164" fontId="5" fillId="0" borderId="1" xfId="1" applyNumberFormat="1" applyFont="1" applyFill="1" applyBorder="1"/>
    <xf numFmtId="166" fontId="0" fillId="0" borderId="0" xfId="1" applyNumberFormat="1" applyFont="1" applyFill="1" applyBorder="1"/>
    <xf numFmtId="164" fontId="5" fillId="0" borderId="0" xfId="1" applyNumberFormat="1" applyFont="1"/>
    <xf numFmtId="166" fontId="0" fillId="0" borderId="0" xfId="1" applyNumberFormat="1" applyFont="1" applyAlignment="1">
      <alignment wrapText="1"/>
    </xf>
    <xf numFmtId="43" fontId="0" fillId="0" borderId="0" xfId="0" applyNumberFormat="1"/>
    <xf numFmtId="8" fontId="0" fillId="0" borderId="0" xfId="0" applyNumberFormat="1"/>
    <xf numFmtId="44" fontId="0" fillId="0" borderId="0" xfId="3" applyFont="1"/>
    <xf numFmtId="10" fontId="0" fillId="0" borderId="0" xfId="2" applyNumberFormat="1" applyFont="1"/>
    <xf numFmtId="167" fontId="1" fillId="0" borderId="0" xfId="1" applyNumberFormat="1" applyFont="1"/>
    <xf numFmtId="167" fontId="1" fillId="0" borderId="0" xfId="1" applyNumberFormat="1" applyFont="1" applyFill="1"/>
    <xf numFmtId="169" fontId="1" fillId="0" borderId="0" xfId="1" applyNumberFormat="1" applyFont="1" applyFill="1"/>
    <xf numFmtId="169" fontId="0" fillId="0" borderId="0" xfId="1" applyNumberFormat="1" applyFont="1"/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fibramty.sharepoint.com/sites/Tesorera/Documentos%20compartidos/Relacion%20Inversionistas/01%20An&#225;lisis/01%20Informaci&#243;n%20Financiera%20Fibras/2020/4T20/Informaci&#243;n%20Financiera%20Fibras%20Inmobiliarias%204T20%20-%20En%20proceso%20-%20Copia%20de%20seguridad%205.xlsx?3CCFA978" TargetMode="External"/><Relationship Id="rId1" Type="http://schemas.openxmlformats.org/officeDocument/2006/relationships/externalLinkPath" Target="file:///\\3CCFA978\Informaci&#243;n%20Financiera%20Fibras%20Inmobiliarias%204T20%20-%20En%20proceso%20-%20Copia%20de%20seguridad%205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https://fibramty.sharepoint.com/sites/Tesorera/Documentos%20compartidos/Relacion%20Inversionistas/01%20An&#225;lisis/01%20Informaci&#243;n%20Financiera%20Fibras/2020/4T20/Informaci&#243;n%20Financiera%20Fibras%20Inmobiliarias%204T20%20%20-%20Copia%20de%20seguridad%206.xlsx?3CCFA978" TargetMode="External"/><Relationship Id="rId1" Type="http://schemas.openxmlformats.org/officeDocument/2006/relationships/externalLinkPath" Target="file:///\\3CCFA978\Informaci&#243;n%20Financiera%20Fibras%20Inmobiliarias%204T20%20%20-%20Copia%20de%20seguridad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 analítico"/>
      <sheetName val="Condensado Trimestral"/>
      <sheetName val="Data "/>
      <sheetName val="Comparativo de Deuda"/>
      <sheetName val="Gráficas de deuda"/>
      <sheetName val="Comité Tecn - Automático"/>
      <sheetName val="Comité Técnico Eng"/>
      <sheetName val="Comité Técnico Esp"/>
      <sheetName val="3T20"/>
      <sheetName val="4T20"/>
      <sheetName val="Notas"/>
      <sheetName val="Mgs y Ratios"/>
      <sheetName val="Indicadores"/>
      <sheetName val="Indicadores RR"/>
      <sheetName val="Dupont-"/>
      <sheetName val="Dupont Acomodado"/>
      <sheetName val="Precios BBG"/>
      <sheetName val="Precio CBFI"/>
      <sheetName val="4T14"/>
      <sheetName val="1T15"/>
      <sheetName val="2T15"/>
      <sheetName val="3T15"/>
      <sheetName val="4T15"/>
      <sheetName val="1T16"/>
      <sheetName val="2T16"/>
      <sheetName val="3T16"/>
      <sheetName val="4T16"/>
      <sheetName val="1T17"/>
      <sheetName val="2T17"/>
      <sheetName val="3T17"/>
      <sheetName val="4T17"/>
      <sheetName val="1T18"/>
      <sheetName val="2T18"/>
      <sheetName val="3T18"/>
      <sheetName val="4T18"/>
      <sheetName val="1T19"/>
      <sheetName val="2T19"/>
      <sheetName val="3T19"/>
      <sheetName val="4T19"/>
      <sheetName val="1T20"/>
      <sheetName val="2T20"/>
      <sheetName val="Correo"/>
      <sheetName val="Dashboard"/>
      <sheetName val="Dashboard Dinámico"/>
      <sheetName val="Data Fuentes"/>
    </sheetNames>
    <sheetDataSet>
      <sheetData sheetId="0"/>
      <sheetData sheetId="1"/>
      <sheetData sheetId="2"/>
      <sheetData sheetId="3">
        <row r="24">
          <cell r="C24">
            <v>56266</v>
          </cell>
        </row>
        <row r="401">
          <cell r="C401">
            <v>314774</v>
          </cell>
        </row>
        <row r="402">
          <cell r="C402">
            <v>284383</v>
          </cell>
        </row>
        <row r="404">
          <cell r="C404">
            <v>254779</v>
          </cell>
        </row>
        <row r="406">
          <cell r="C406">
            <v>260730</v>
          </cell>
        </row>
        <row r="408">
          <cell r="C408">
            <v>251025</v>
          </cell>
        </row>
        <row r="410">
          <cell r="C410">
            <v>0.26100000000000001</v>
          </cell>
        </row>
        <row r="413">
          <cell r="C413">
            <v>8.6999999999999993</v>
          </cell>
        </row>
        <row r="415">
          <cell r="C415">
            <v>6064857</v>
          </cell>
        </row>
        <row r="416">
          <cell r="C416">
            <v>3689730</v>
          </cell>
        </row>
        <row r="417">
          <cell r="C417">
            <v>16172158</v>
          </cell>
        </row>
        <row r="418">
          <cell r="C418">
            <v>20094536</v>
          </cell>
        </row>
        <row r="419">
          <cell r="C419">
            <v>13067705</v>
          </cell>
        </row>
        <row r="422">
          <cell r="C422">
            <v>358874</v>
          </cell>
        </row>
        <row r="423">
          <cell r="C423">
            <v>329320</v>
          </cell>
        </row>
        <row r="425">
          <cell r="C425">
            <v>302498</v>
          </cell>
        </row>
        <row r="427">
          <cell r="C427">
            <v>279156</v>
          </cell>
        </row>
        <row r="429">
          <cell r="C429">
            <v>259953</v>
          </cell>
        </row>
        <row r="431">
          <cell r="C431">
            <v>0.27029999999999998</v>
          </cell>
        </row>
        <row r="433">
          <cell r="C433">
            <v>9.84</v>
          </cell>
        </row>
        <row r="435">
          <cell r="C435">
            <v>5869498</v>
          </cell>
        </row>
        <row r="436">
          <cell r="C436">
            <v>3511694</v>
          </cell>
        </row>
        <row r="437">
          <cell r="C437">
            <v>14973285</v>
          </cell>
        </row>
        <row r="438">
          <cell r="C438">
            <v>18668268</v>
          </cell>
        </row>
        <row r="439">
          <cell r="C439">
            <v>12143011</v>
          </cell>
        </row>
        <row r="443">
          <cell r="C443">
            <v>343141</v>
          </cell>
        </row>
        <row r="444">
          <cell r="C444">
            <v>314065</v>
          </cell>
        </row>
        <row r="446">
          <cell r="C446">
            <v>287678</v>
          </cell>
        </row>
        <row r="448">
          <cell r="C448">
            <v>265284</v>
          </cell>
        </row>
        <row r="450">
          <cell r="C450">
            <v>258538</v>
          </cell>
        </row>
        <row r="452">
          <cell r="C452">
            <v>0.2676</v>
          </cell>
        </row>
        <row r="454">
          <cell r="C454">
            <v>11.55</v>
          </cell>
        </row>
        <row r="456">
          <cell r="C456">
            <v>5629444</v>
          </cell>
        </row>
        <row r="457">
          <cell r="C457">
            <v>3458572</v>
          </cell>
        </row>
        <row r="458">
          <cell r="C458">
            <v>14614765</v>
          </cell>
        </row>
        <row r="459">
          <cell r="C459">
            <v>18264191</v>
          </cell>
        </row>
        <row r="460">
          <cell r="C460">
            <v>12049434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 analítico"/>
      <sheetName val="Condensado Trimestral"/>
      <sheetName val="Data "/>
      <sheetName val="Comparativo de Deuda"/>
      <sheetName val="Gráficas de deuda"/>
      <sheetName val="Comité Tecn - Automático"/>
      <sheetName val="Comité Técnico Eng"/>
      <sheetName val="Comité Técnico Esp"/>
      <sheetName val="3T20"/>
      <sheetName val="4T20"/>
      <sheetName val="Notas"/>
      <sheetName val="Mgs y Ratios"/>
      <sheetName val="Indicadores"/>
      <sheetName val="Indicadores RR"/>
      <sheetName val="Dupont-"/>
      <sheetName val="Dupont Acomodado"/>
      <sheetName val="Precios BBG"/>
      <sheetName val="Precio CBFI"/>
      <sheetName val="4T14"/>
      <sheetName val="1T15"/>
      <sheetName val="2T15"/>
      <sheetName val="3T15"/>
      <sheetName val="4T15"/>
      <sheetName val="1T16"/>
      <sheetName val="2T16"/>
      <sheetName val="3T16"/>
      <sheetName val="4T16"/>
      <sheetName val="1T17"/>
      <sheetName val="2T17"/>
      <sheetName val="3T17"/>
      <sheetName val="4T17"/>
      <sheetName val="1T18"/>
      <sheetName val="2T18"/>
      <sheetName val="3T18"/>
      <sheetName val="4T18"/>
      <sheetName val="1T19"/>
      <sheetName val="2T19"/>
      <sheetName val="3T19"/>
      <sheetName val="4T19"/>
      <sheetName val="1T20"/>
      <sheetName val="2T20"/>
      <sheetName val="Correo"/>
      <sheetName val="Dashboard"/>
      <sheetName val="Dashboard Dinámico"/>
      <sheetName val="Data Fuentes"/>
    </sheetNames>
    <sheetDataSet>
      <sheetData sheetId="0"/>
      <sheetData sheetId="1"/>
      <sheetData sheetId="2"/>
      <sheetData sheetId="3">
        <row r="473">
          <cell r="C473">
            <v>0.251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3">
          <cell r="C33">
            <v>0.19688552586282543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C65C3-D536-4791-BB18-7EE85B4FC38A}">
  <dimension ref="B3:I44"/>
  <sheetViews>
    <sheetView showGridLines="0" tabSelected="1" topLeftCell="A2" workbookViewId="0">
      <selection activeCell="F11" sqref="F11"/>
    </sheetView>
  </sheetViews>
  <sheetFormatPr baseColWidth="10" defaultColWidth="11.7109375" defaultRowHeight="15" x14ac:dyDescent="0.25"/>
  <cols>
    <col min="2" max="2" width="29" style="3" bestFit="1" customWidth="1"/>
    <col min="3" max="4" width="14.140625" bestFit="1" customWidth="1"/>
    <col min="5" max="6" width="15.140625" bestFit="1" customWidth="1"/>
    <col min="7" max="7" width="15.140625" customWidth="1"/>
    <col min="8" max="8" width="15.140625" bestFit="1" customWidth="1"/>
    <col min="9" max="9" width="14.7109375" bestFit="1" customWidth="1"/>
  </cols>
  <sheetData>
    <row r="3" spans="2:8" ht="15.75" x14ac:dyDescent="0.25">
      <c r="C3" s="1">
        <v>42369</v>
      </c>
      <c r="D3" s="1">
        <v>42735</v>
      </c>
      <c r="E3" s="1">
        <v>43100</v>
      </c>
      <c r="F3" s="1">
        <v>43465</v>
      </c>
      <c r="G3" s="1">
        <v>43830</v>
      </c>
      <c r="H3" s="1">
        <v>44196</v>
      </c>
    </row>
    <row r="4" spans="2:8" ht="18.75" x14ac:dyDescent="0.3">
      <c r="B4" s="6"/>
      <c r="C4" s="2">
        <v>2015</v>
      </c>
      <c r="D4" s="2">
        <v>2016</v>
      </c>
      <c r="E4" s="2">
        <v>2017</v>
      </c>
      <c r="F4" s="2">
        <v>2018</v>
      </c>
      <c r="G4" s="2">
        <v>2019</v>
      </c>
      <c r="H4" s="2">
        <v>2020</v>
      </c>
    </row>
    <row r="5" spans="2:8" s="15" customFormat="1" ht="15.75" x14ac:dyDescent="0.25">
      <c r="B5" s="4" t="s">
        <v>24</v>
      </c>
      <c r="C5" s="7">
        <v>220287</v>
      </c>
      <c r="D5" s="7">
        <v>406264</v>
      </c>
      <c r="E5" s="7">
        <v>504534</v>
      </c>
      <c r="F5" s="7">
        <v>661084</v>
      </c>
      <c r="G5" s="7">
        <v>699928</v>
      </c>
      <c r="H5" s="7">
        <v>713925</v>
      </c>
    </row>
    <row r="6" spans="2:8" ht="15.75" x14ac:dyDescent="0.25">
      <c r="B6" s="4" t="s">
        <v>0</v>
      </c>
      <c r="C6" s="19">
        <v>2371147.2393</v>
      </c>
      <c r="D6" s="19">
        <v>4372985.0696</v>
      </c>
      <c r="E6" s="19">
        <v>5430753.5225999998</v>
      </c>
      <c r="F6" s="19">
        <v>7115842.0675999997</v>
      </c>
      <c r="G6" s="19">
        <v>7533954.9991999995</v>
      </c>
      <c r="H6" s="19">
        <v>7684617.3075000001</v>
      </c>
    </row>
    <row r="7" spans="2:8" ht="15.75" x14ac:dyDescent="0.25">
      <c r="B7" s="8" t="s">
        <v>1</v>
      </c>
      <c r="C7" s="9" t="s">
        <v>33</v>
      </c>
      <c r="D7" s="9">
        <v>0.97799999999999998</v>
      </c>
      <c r="E7" s="9">
        <v>0.96599999999999997</v>
      </c>
      <c r="F7" s="9">
        <v>0.97</v>
      </c>
      <c r="G7" s="9">
        <v>0.96599999999999997</v>
      </c>
      <c r="H7" s="25">
        <v>0.94399999999999995</v>
      </c>
    </row>
    <row r="8" spans="2:8" x14ac:dyDescent="0.25">
      <c r="C8" s="7"/>
      <c r="D8" s="7"/>
      <c r="E8" s="7"/>
      <c r="F8" s="7"/>
      <c r="G8" s="7"/>
      <c r="H8" s="21"/>
    </row>
    <row r="9" spans="2:8" ht="15.75" x14ac:dyDescent="0.25">
      <c r="B9" s="4" t="s">
        <v>2</v>
      </c>
      <c r="C9" s="7">
        <v>352482000</v>
      </c>
      <c r="D9" s="7">
        <v>598556000</v>
      </c>
      <c r="E9" s="7">
        <v>832071000</v>
      </c>
      <c r="F9" s="7">
        <v>945824000</v>
      </c>
      <c r="G9" s="7">
        <v>1211637000</v>
      </c>
      <c r="H9" s="21">
        <v>1346962000</v>
      </c>
    </row>
    <row r="10" spans="2:8" ht="15.75" x14ac:dyDescent="0.25">
      <c r="B10" s="4" t="s">
        <v>3</v>
      </c>
      <c r="C10" s="7">
        <v>305039000</v>
      </c>
      <c r="D10" s="7">
        <v>529446000</v>
      </c>
      <c r="E10" s="7">
        <v>725138000</v>
      </c>
      <c r="F10" s="7">
        <v>834928000</v>
      </c>
      <c r="G10" s="7">
        <v>1092692000</v>
      </c>
      <c r="H10" s="21">
        <v>1227884000</v>
      </c>
    </row>
    <row r="11" spans="2:8" ht="15.75" x14ac:dyDescent="0.25">
      <c r="B11" s="5" t="s">
        <v>4</v>
      </c>
      <c r="C11" s="26">
        <v>0.86540305604257806</v>
      </c>
      <c r="D11" s="26">
        <v>0.88453879002131797</v>
      </c>
      <c r="E11" s="26">
        <v>0.87148572657862133</v>
      </c>
      <c r="F11" s="26">
        <v>0.88275197076834588</v>
      </c>
      <c r="G11" s="26">
        <v>0.90183115900224242</v>
      </c>
      <c r="H11" s="26">
        <v>0.91159513037487327</v>
      </c>
    </row>
    <row r="12" spans="2:8" x14ac:dyDescent="0.25">
      <c r="C12" s="24"/>
      <c r="D12" s="24"/>
      <c r="E12" s="24"/>
      <c r="F12" s="24"/>
      <c r="G12" s="24"/>
      <c r="H12" s="21"/>
    </row>
    <row r="13" spans="2:8" ht="15.75" x14ac:dyDescent="0.25">
      <c r="B13" s="4" t="s">
        <v>5</v>
      </c>
      <c r="C13" s="21">
        <v>255660000</v>
      </c>
      <c r="D13" s="7">
        <v>463914000</v>
      </c>
      <c r="E13" s="7">
        <v>649839000</v>
      </c>
      <c r="F13" s="21">
        <v>745239000</v>
      </c>
      <c r="G13" s="21">
        <v>987815000</v>
      </c>
      <c r="H13" s="21">
        <v>1119209000</v>
      </c>
    </row>
    <row r="14" spans="2:8" ht="15.75" x14ac:dyDescent="0.25">
      <c r="B14" s="4" t="s">
        <v>6</v>
      </c>
      <c r="C14" s="22">
        <v>0.72531363303658059</v>
      </c>
      <c r="D14" s="22">
        <v>0.77505529975474308</v>
      </c>
      <c r="E14" s="22">
        <v>0.78098984341480471</v>
      </c>
      <c r="F14" s="22">
        <v>0.78792566058801639</v>
      </c>
      <c r="G14" s="22">
        <v>0.81527305620412716</v>
      </c>
      <c r="H14" s="22">
        <v>0.83091356697516339</v>
      </c>
    </row>
    <row r="15" spans="2:8" x14ac:dyDescent="0.25">
      <c r="C15" s="7"/>
      <c r="D15" s="7"/>
      <c r="E15" s="7"/>
      <c r="F15" s="7"/>
      <c r="G15" s="7"/>
      <c r="H15" s="21"/>
    </row>
    <row r="16" spans="2:8" ht="15.75" x14ac:dyDescent="0.25">
      <c r="B16" s="4" t="s">
        <v>7</v>
      </c>
      <c r="C16" s="7">
        <v>257928000</v>
      </c>
      <c r="D16" s="7">
        <v>425293000</v>
      </c>
      <c r="E16" s="7">
        <v>589947000</v>
      </c>
      <c r="F16" s="7">
        <v>712261000</v>
      </c>
      <c r="G16" s="7">
        <v>816661000</v>
      </c>
      <c r="H16" s="21">
        <v>1052516000</v>
      </c>
    </row>
    <row r="17" spans="2:9" ht="15.75" x14ac:dyDescent="0.25">
      <c r="B17" s="5" t="s">
        <v>8</v>
      </c>
      <c r="C17" s="38">
        <v>0.85540505128744893</v>
      </c>
      <c r="D17" s="37">
        <v>1.0085988521739</v>
      </c>
      <c r="E17" s="37">
        <v>1.0709073866427943</v>
      </c>
      <c r="F17" s="37">
        <v>1.1188329916426487</v>
      </c>
      <c r="G17" s="37">
        <v>1.1499005480154292</v>
      </c>
      <c r="H17" s="37">
        <v>1.0911773209323421</v>
      </c>
    </row>
    <row r="18" spans="2:9" ht="15.75" x14ac:dyDescent="0.25">
      <c r="B18" s="4" t="s">
        <v>9</v>
      </c>
      <c r="C18" s="26">
        <v>0.73174800415340358</v>
      </c>
      <c r="D18" s="26">
        <v>0.71053167957551178</v>
      </c>
      <c r="E18" s="26">
        <v>0.709010408967504</v>
      </c>
      <c r="F18" s="26">
        <v>0.75305870859694823</v>
      </c>
      <c r="G18" s="26">
        <v>0.67401457697313638</v>
      </c>
      <c r="H18" s="26">
        <v>0.78139992071045805</v>
      </c>
    </row>
    <row r="19" spans="2:9" ht="15.75" x14ac:dyDescent="0.25">
      <c r="B19" s="13" t="s">
        <v>10</v>
      </c>
      <c r="C19" s="16">
        <v>6.6310469092050309E-2</v>
      </c>
      <c r="D19" s="16">
        <v>8.5113827187670882E-2</v>
      </c>
      <c r="E19" s="16">
        <v>8.4992649733555109E-2</v>
      </c>
      <c r="F19" s="16">
        <v>9.3783151017824709E-2</v>
      </c>
      <c r="G19" s="16">
        <v>9.5427431370575036E-2</v>
      </c>
      <c r="H19" s="27">
        <v>9.4310917971680383E-2</v>
      </c>
    </row>
    <row r="20" spans="2:9" x14ac:dyDescent="0.25">
      <c r="C20" s="7"/>
      <c r="D20" s="7"/>
      <c r="E20" s="7"/>
      <c r="F20" s="7"/>
      <c r="G20" s="7"/>
      <c r="H20" s="21"/>
    </row>
    <row r="21" spans="2:9" ht="15.75" x14ac:dyDescent="0.25">
      <c r="B21" s="4" t="s">
        <v>20</v>
      </c>
      <c r="C21" s="7">
        <v>246376000</v>
      </c>
      <c r="D21" s="7">
        <v>410055000</v>
      </c>
      <c r="E21" s="7">
        <v>569260000</v>
      </c>
      <c r="F21" s="7">
        <v>680289000</v>
      </c>
      <c r="G21" s="7">
        <v>770403000</v>
      </c>
      <c r="H21" s="21">
        <v>1012678000</v>
      </c>
    </row>
    <row r="22" spans="2:9" ht="15.75" x14ac:dyDescent="0.25">
      <c r="B22" s="5" t="s">
        <v>21</v>
      </c>
      <c r="C22" s="38">
        <v>0.81710196651606293</v>
      </c>
      <c r="D22" s="38">
        <v>0.96109999999999995</v>
      </c>
      <c r="E22" s="38">
        <v>1.0333000000000001</v>
      </c>
      <c r="F22" s="38">
        <v>1.0684</v>
      </c>
      <c r="G22" s="38">
        <v>1.1181000000000001</v>
      </c>
      <c r="H22" s="38">
        <v>1.0488999999999999</v>
      </c>
    </row>
    <row r="23" spans="2:9" ht="15.75" x14ac:dyDescent="0.25">
      <c r="B23" s="4" t="s">
        <v>22</v>
      </c>
      <c r="C23" s="26">
        <v>0.69897469941727519</v>
      </c>
      <c r="D23" s="26">
        <v>0.68507374414424049</v>
      </c>
      <c r="E23" s="26">
        <v>0.68414834791742529</v>
      </c>
      <c r="F23" s="26">
        <v>0.71925537943634332</v>
      </c>
      <c r="G23" s="26">
        <v>0.63583647577616065</v>
      </c>
      <c r="H23" s="26">
        <v>0.75182373370592492</v>
      </c>
    </row>
    <row r="24" spans="2:9" ht="15.75" x14ac:dyDescent="0.25">
      <c r="B24" s="8" t="s">
        <v>23</v>
      </c>
      <c r="C24" s="17" t="s">
        <v>33</v>
      </c>
      <c r="D24" s="17">
        <v>8.1105485232067509E-2</v>
      </c>
      <c r="E24" s="17">
        <v>8.2007936507936516E-2</v>
      </c>
      <c r="F24" s="17">
        <v>8.9555741827326077E-2</v>
      </c>
      <c r="G24" s="17">
        <v>9.2788381742738596E-2</v>
      </c>
      <c r="H24" s="28">
        <v>9.0656871218668958E-2</v>
      </c>
    </row>
    <row r="25" spans="2:9" x14ac:dyDescent="0.25">
      <c r="C25" s="7"/>
      <c r="D25" s="7"/>
      <c r="E25" s="7"/>
      <c r="F25" s="7"/>
      <c r="G25" s="7"/>
      <c r="H25" s="21"/>
    </row>
    <row r="26" spans="2:9" ht="15.75" x14ac:dyDescent="0.25">
      <c r="B26" s="5" t="s">
        <v>11</v>
      </c>
      <c r="C26" s="10">
        <v>246376000</v>
      </c>
      <c r="D26" s="10">
        <v>407661000</v>
      </c>
      <c r="E26" s="10">
        <v>569260000</v>
      </c>
      <c r="F26" s="10">
        <v>680289000</v>
      </c>
      <c r="G26" s="10">
        <v>770403000</v>
      </c>
      <c r="H26" s="29">
        <v>1012760022.4842001</v>
      </c>
    </row>
    <row r="27" spans="2:9" ht="15.75" x14ac:dyDescent="0.25">
      <c r="B27" s="5" t="s">
        <v>28</v>
      </c>
      <c r="C27" s="38">
        <v>0.81710196651606293</v>
      </c>
      <c r="D27" s="38">
        <v>0.96109999999999995</v>
      </c>
      <c r="E27" s="38">
        <v>1.0333000000000001</v>
      </c>
      <c r="F27" s="38">
        <v>1.0684</v>
      </c>
      <c r="G27" s="38">
        <v>1.1181000000000001</v>
      </c>
      <c r="H27" s="38">
        <v>1.0488999999999999</v>
      </c>
    </row>
    <row r="28" spans="2:9" ht="15.75" x14ac:dyDescent="0.25">
      <c r="B28" s="11" t="s">
        <v>13</v>
      </c>
      <c r="C28" s="17">
        <v>6.3341237714423487E-2</v>
      </c>
      <c r="D28" s="17">
        <v>8.1105485232067509E-2</v>
      </c>
      <c r="E28" s="17">
        <v>8.2007936507936516E-2</v>
      </c>
      <c r="F28" s="17">
        <v>8.9555741827326077E-2</v>
      </c>
      <c r="G28" s="17">
        <v>9.2788381742738596E-2</v>
      </c>
      <c r="H28" s="28">
        <v>9.0656871218668958E-2</v>
      </c>
    </row>
    <row r="29" spans="2:9" x14ac:dyDescent="0.25">
      <c r="C29" s="39"/>
      <c r="D29" s="39"/>
      <c r="E29" s="39"/>
      <c r="F29" s="39"/>
      <c r="G29" s="39"/>
      <c r="H29" s="39"/>
    </row>
    <row r="30" spans="2:9" ht="15.75" x14ac:dyDescent="0.25">
      <c r="B30" s="4" t="s">
        <v>19</v>
      </c>
      <c r="C30" s="7">
        <v>278632000</v>
      </c>
      <c r="D30" s="7">
        <v>396808000</v>
      </c>
      <c r="E30" s="7">
        <v>1568703000</v>
      </c>
      <c r="F30" s="7">
        <v>609031000</v>
      </c>
      <c r="G30" s="7">
        <v>3743548000</v>
      </c>
      <c r="H30" s="7">
        <v>2367798000</v>
      </c>
    </row>
    <row r="31" spans="2:9" ht="15.75" x14ac:dyDescent="0.25">
      <c r="B31" s="4" t="s">
        <v>14</v>
      </c>
      <c r="C31" s="7">
        <v>4537061000</v>
      </c>
      <c r="D31" s="7">
        <v>7995134000</v>
      </c>
      <c r="E31" s="7">
        <v>9607238000</v>
      </c>
      <c r="F31" s="7">
        <v>13247281000</v>
      </c>
      <c r="G31" s="7">
        <v>13734998000</v>
      </c>
      <c r="H31" s="7">
        <v>13666591000</v>
      </c>
    </row>
    <row r="32" spans="2:9" ht="15.75" x14ac:dyDescent="0.25">
      <c r="B32" s="4" t="s">
        <v>15</v>
      </c>
      <c r="C32" s="7">
        <v>4918734000</v>
      </c>
      <c r="D32" s="7">
        <v>8653501000</v>
      </c>
      <c r="E32" s="7">
        <v>11306957000</v>
      </c>
      <c r="F32" s="7">
        <v>14361695000</v>
      </c>
      <c r="G32" s="7">
        <v>17696683000</v>
      </c>
      <c r="H32" s="7">
        <v>16181141000</v>
      </c>
      <c r="I32" s="14"/>
    </row>
    <row r="33" spans="2:8" ht="15.75" x14ac:dyDescent="0.25">
      <c r="B33" s="4" t="s">
        <v>16</v>
      </c>
      <c r="C33" s="7">
        <v>726304000</v>
      </c>
      <c r="D33" s="7">
        <v>1975884000</v>
      </c>
      <c r="E33" s="7">
        <v>2701630000</v>
      </c>
      <c r="F33" s="7">
        <v>5222671000</v>
      </c>
      <c r="G33" s="7">
        <v>4926636000</v>
      </c>
      <c r="H33" s="7">
        <v>4135359000</v>
      </c>
    </row>
    <row r="34" spans="2:8" ht="15.75" x14ac:dyDescent="0.25">
      <c r="B34" s="4" t="s">
        <v>17</v>
      </c>
      <c r="C34" s="19">
        <v>447672000</v>
      </c>
      <c r="D34" s="19">
        <v>1579076000</v>
      </c>
      <c r="E34" s="19">
        <v>1132927000</v>
      </c>
      <c r="F34" s="19">
        <v>4613640000</v>
      </c>
      <c r="G34" s="19">
        <v>1183088000</v>
      </c>
      <c r="H34" s="19">
        <v>1767561000</v>
      </c>
    </row>
    <row r="35" spans="2:8" ht="15.75" x14ac:dyDescent="0.25">
      <c r="B35" s="8" t="s">
        <v>18</v>
      </c>
      <c r="C35" s="12">
        <v>4114208000</v>
      </c>
      <c r="D35" s="12">
        <v>6569701000</v>
      </c>
      <c r="E35" s="12">
        <v>8470667000</v>
      </c>
      <c r="F35" s="12">
        <v>8862361000</v>
      </c>
      <c r="G35" s="12">
        <v>12396783000</v>
      </c>
      <c r="H35" s="12">
        <v>11601925000</v>
      </c>
    </row>
    <row r="36" spans="2:8" x14ac:dyDescent="0.25">
      <c r="C36" s="7"/>
      <c r="D36" s="7"/>
      <c r="E36" s="7"/>
      <c r="F36" s="7"/>
      <c r="G36" s="7"/>
      <c r="H36" s="21"/>
    </row>
    <row r="37" spans="2:8" x14ac:dyDescent="0.25">
      <c r="H37" s="15"/>
    </row>
    <row r="38" spans="2:8" x14ac:dyDescent="0.25">
      <c r="H38" s="15"/>
    </row>
    <row r="42" spans="2:8" x14ac:dyDescent="0.25">
      <c r="B42" s="3" t="s">
        <v>25</v>
      </c>
      <c r="C42" s="20">
        <v>303092224</v>
      </c>
      <c r="D42" s="20">
        <v>482504690</v>
      </c>
      <c r="E42" s="20">
        <v>637859143</v>
      </c>
      <c r="F42" s="20">
        <v>636043197</v>
      </c>
      <c r="G42" s="20">
        <v>963058492</v>
      </c>
      <c r="H42" s="20">
        <v>969939906</v>
      </c>
    </row>
    <row r="43" spans="2:8" x14ac:dyDescent="0.25">
      <c r="B43" s="3" t="s">
        <v>26</v>
      </c>
      <c r="C43">
        <v>12.9</v>
      </c>
      <c r="D43">
        <v>11.85</v>
      </c>
      <c r="E43">
        <v>12.6</v>
      </c>
      <c r="F43">
        <v>11.93</v>
      </c>
      <c r="G43">
        <v>12.05</v>
      </c>
      <c r="H43">
        <v>11.57</v>
      </c>
    </row>
    <row r="44" spans="2:8" x14ac:dyDescent="0.25">
      <c r="B44" s="3" t="s">
        <v>27</v>
      </c>
      <c r="C44">
        <v>17.3398</v>
      </c>
      <c r="D44">
        <v>20.664000000000001</v>
      </c>
      <c r="E44">
        <v>19.735399999999998</v>
      </c>
      <c r="F44">
        <v>19.656600000000001</v>
      </c>
      <c r="G44">
        <v>18.872699999999998</v>
      </c>
      <c r="H44">
        <v>19.935199999999998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0E490-F085-4B66-9A46-653809023A14}">
  <dimension ref="B3:H45"/>
  <sheetViews>
    <sheetView showGridLines="0" zoomScale="115" zoomScaleNormal="115" workbookViewId="0">
      <selection activeCell="D26" sqref="D26"/>
    </sheetView>
  </sheetViews>
  <sheetFormatPr baseColWidth="10" defaultColWidth="11.7109375" defaultRowHeight="15" x14ac:dyDescent="0.25"/>
  <cols>
    <col min="2" max="2" width="29" style="3" bestFit="1" customWidth="1"/>
    <col min="3" max="3" width="16.7109375" bestFit="1" customWidth="1"/>
    <col min="4" max="6" width="15.7109375" bestFit="1" customWidth="1"/>
    <col min="7" max="7" width="14.7109375" bestFit="1" customWidth="1"/>
    <col min="8" max="8" width="18" bestFit="1" customWidth="1"/>
  </cols>
  <sheetData>
    <row r="3" spans="2:8" ht="15.75" x14ac:dyDescent="0.25">
      <c r="C3" s="1">
        <v>43921</v>
      </c>
      <c r="D3" s="1">
        <v>44012</v>
      </c>
      <c r="E3" s="1">
        <v>44104</v>
      </c>
      <c r="F3" s="1">
        <v>44196</v>
      </c>
    </row>
    <row r="4" spans="2:8" ht="18.75" x14ac:dyDescent="0.3">
      <c r="B4" s="6"/>
      <c r="C4" s="2" t="s">
        <v>29</v>
      </c>
      <c r="D4" s="2" t="s">
        <v>30</v>
      </c>
      <c r="E4" s="2" t="s">
        <v>31</v>
      </c>
      <c r="F4" s="2" t="s">
        <v>32</v>
      </c>
    </row>
    <row r="5" spans="2:8" s="15" customFormat="1" ht="15.75" x14ac:dyDescent="0.25">
      <c r="B5" s="4" t="s">
        <v>24</v>
      </c>
      <c r="C5" s="31">
        <v>708520</v>
      </c>
      <c r="D5" s="7">
        <v>708520</v>
      </c>
      <c r="E5" s="31">
        <v>708520</v>
      </c>
      <c r="F5" s="7">
        <v>713925</v>
      </c>
    </row>
    <row r="6" spans="2:8" ht="15.75" x14ac:dyDescent="0.25">
      <c r="B6" s="4" t="s">
        <v>0</v>
      </c>
      <c r="C6" s="19">
        <f>+C5*10.7639</f>
        <v>7626438.4279999994</v>
      </c>
      <c r="D6" s="19">
        <f t="shared" ref="D6:F6" si="0">+D5*10.7639</f>
        <v>7626438.4279999994</v>
      </c>
      <c r="E6" s="19">
        <f t="shared" si="0"/>
        <v>7626438.4279999994</v>
      </c>
      <c r="F6" s="19">
        <f t="shared" si="0"/>
        <v>7684617.3075000001</v>
      </c>
    </row>
    <row r="7" spans="2:8" ht="15.75" x14ac:dyDescent="0.25">
      <c r="B7" s="8" t="s">
        <v>1</v>
      </c>
      <c r="C7" s="9">
        <v>0.96399999999999997</v>
      </c>
      <c r="D7" s="9">
        <v>0.96399999999999997</v>
      </c>
      <c r="E7" s="9">
        <v>0.96299999999999997</v>
      </c>
      <c r="F7" s="9">
        <v>0.94399999999999995</v>
      </c>
    </row>
    <row r="8" spans="2:8" x14ac:dyDescent="0.25">
      <c r="C8" s="7"/>
      <c r="D8" s="7"/>
      <c r="E8" s="7"/>
      <c r="F8" s="7"/>
    </row>
    <row r="9" spans="2:8" ht="15.75" x14ac:dyDescent="0.25">
      <c r="B9" s="4" t="s">
        <v>2</v>
      </c>
      <c r="C9" s="7">
        <f>+'[1]Data '!$C$401*1000</f>
        <v>314774000</v>
      </c>
      <c r="D9" s="7">
        <f>+'[1]Data '!$C$422*1000</f>
        <v>358874000</v>
      </c>
      <c r="E9" s="7">
        <f>+'[1]Data '!$C$443*1000</f>
        <v>343141000</v>
      </c>
      <c r="F9" s="7">
        <v>330173000</v>
      </c>
    </row>
    <row r="10" spans="2:8" ht="15.75" x14ac:dyDescent="0.25">
      <c r="B10" s="4" t="s">
        <v>3</v>
      </c>
      <c r="C10" s="7">
        <f>+'[1]Data '!$C$402*1000</f>
        <v>284383000</v>
      </c>
      <c r="D10" s="7">
        <f>+'[1]Data '!$C$423*1000</f>
        <v>329320000</v>
      </c>
      <c r="E10" s="7">
        <f>+'[1]Data '!$C$444*1000</f>
        <v>314065000</v>
      </c>
      <c r="F10" s="7">
        <v>300116000</v>
      </c>
      <c r="H10" s="34"/>
    </row>
    <row r="11" spans="2:8" ht="15.75" x14ac:dyDescent="0.25">
      <c r="B11" s="5" t="s">
        <v>4</v>
      </c>
      <c r="C11" s="30">
        <f>+C10/C9</f>
        <v>0.90345136510639379</v>
      </c>
      <c r="D11" s="30">
        <f t="shared" ref="D11:F11" si="1">+D10/D9</f>
        <v>0.91764797672720788</v>
      </c>
      <c r="E11" s="30">
        <f t="shared" si="1"/>
        <v>0.9152651533917544</v>
      </c>
      <c r="F11" s="30">
        <f t="shared" si="1"/>
        <v>0.90896590575243885</v>
      </c>
    </row>
    <row r="12" spans="2:8" x14ac:dyDescent="0.25">
      <c r="C12" s="24"/>
      <c r="D12" s="24"/>
      <c r="E12" s="24"/>
      <c r="F12" s="24"/>
    </row>
    <row r="13" spans="2:8" ht="15.75" x14ac:dyDescent="0.25">
      <c r="B13" s="4" t="s">
        <v>5</v>
      </c>
      <c r="C13" s="21">
        <f>+'[1]Data '!$C$404*1000</f>
        <v>254779000</v>
      </c>
      <c r="D13" s="7">
        <f>+'[1]Data '!$C$425*1000</f>
        <v>302498000</v>
      </c>
      <c r="E13" s="7">
        <f>+'[1]Data '!$C$446*1000</f>
        <v>287678000</v>
      </c>
      <c r="F13" s="21">
        <v>274254000</v>
      </c>
    </row>
    <row r="14" spans="2:8" ht="15.75" x14ac:dyDescent="0.25">
      <c r="B14" s="4" t="s">
        <v>6</v>
      </c>
      <c r="C14" s="22">
        <f>+C13/C9</f>
        <v>0.80940293671014762</v>
      </c>
      <c r="D14" s="22">
        <f>+D13/D9</f>
        <v>0.84290865317632369</v>
      </c>
      <c r="E14" s="22">
        <f t="shared" ref="E14:F14" si="2">+E13/E9</f>
        <v>0.83836673554020069</v>
      </c>
      <c r="F14" s="22">
        <f t="shared" si="2"/>
        <v>0.83063727197560067</v>
      </c>
    </row>
    <row r="15" spans="2:8" x14ac:dyDescent="0.25">
      <c r="C15" s="7"/>
      <c r="D15" s="7"/>
      <c r="E15" s="7"/>
      <c r="F15" s="7"/>
    </row>
    <row r="16" spans="2:8" ht="15.75" x14ac:dyDescent="0.25">
      <c r="B16" s="4" t="s">
        <v>7</v>
      </c>
      <c r="C16" s="7">
        <f>+'[1]Data '!$C$406*1000</f>
        <v>260730000</v>
      </c>
      <c r="D16" s="7">
        <f>+'[1]Data '!$C$427*1000</f>
        <v>279156000</v>
      </c>
      <c r="E16" s="7">
        <f>+'[1]Data '!$C$448*1000</f>
        <v>265284000</v>
      </c>
      <c r="F16" s="7">
        <v>247346000</v>
      </c>
    </row>
    <row r="17" spans="2:6" ht="15.75" x14ac:dyDescent="0.25">
      <c r="B17" s="5" t="s">
        <v>8</v>
      </c>
      <c r="C17" s="37">
        <v>0.27100000000000002</v>
      </c>
      <c r="D17" s="37">
        <v>0.28999999999999998</v>
      </c>
      <c r="E17" s="36">
        <v>0.27500000000000002</v>
      </c>
      <c r="F17" s="36">
        <v>0.255</v>
      </c>
    </row>
    <row r="18" spans="2:6" ht="15.75" x14ac:dyDescent="0.25">
      <c r="B18" s="4" t="s">
        <v>9</v>
      </c>
      <c r="C18" s="16">
        <f>+C16/C9</f>
        <v>0.82830856423974031</v>
      </c>
      <c r="D18" s="16">
        <f t="shared" ref="D18:F18" si="3">+D16/D9</f>
        <v>0.7778663263429505</v>
      </c>
      <c r="E18" s="16">
        <f t="shared" si="3"/>
        <v>0.77310493354043963</v>
      </c>
      <c r="F18" s="16">
        <f t="shared" si="3"/>
        <v>0.74914060204801725</v>
      </c>
    </row>
    <row r="19" spans="2:6" ht="15.75" x14ac:dyDescent="0.25">
      <c r="B19" s="13" t="s">
        <v>10</v>
      </c>
      <c r="C19" s="16">
        <f>+C17/C44*4</f>
        <v>0.12459770114942531</v>
      </c>
      <c r="D19" s="16">
        <f t="shared" ref="D19:F19" si="4">+D17/D44*4</f>
        <v>0.11788617886178861</v>
      </c>
      <c r="E19" s="16">
        <f t="shared" si="4"/>
        <v>9.5238095238095247E-2</v>
      </c>
      <c r="F19" s="16">
        <f t="shared" si="4"/>
        <v>8.8159031979256702E-2</v>
      </c>
    </row>
    <row r="20" spans="2:6" x14ac:dyDescent="0.25">
      <c r="C20" s="7"/>
      <c r="D20" s="7"/>
      <c r="E20" s="7"/>
      <c r="F20" s="7"/>
    </row>
    <row r="21" spans="2:6" ht="15.75" x14ac:dyDescent="0.25">
      <c r="B21" s="4" t="s">
        <v>20</v>
      </c>
      <c r="C21" s="7">
        <f>+'[1]Data '!$C$408*1000</f>
        <v>251025000</v>
      </c>
      <c r="D21" s="7">
        <f>+'[1]Data '!$C$429*1000</f>
        <v>259953000</v>
      </c>
      <c r="E21" s="7">
        <f>+'[1]Data '!$C$450*1000</f>
        <v>258538000</v>
      </c>
      <c r="F21" s="7">
        <v>243162000</v>
      </c>
    </row>
    <row r="22" spans="2:6" ht="15.75" x14ac:dyDescent="0.25">
      <c r="B22" s="5" t="s">
        <v>21</v>
      </c>
      <c r="C22" s="37">
        <v>0.26100000000000001</v>
      </c>
      <c r="D22" s="37">
        <v>0.27</v>
      </c>
      <c r="E22" s="36">
        <v>0.26800000000000002</v>
      </c>
      <c r="F22" s="36">
        <v>0.251</v>
      </c>
    </row>
    <row r="23" spans="2:6" ht="15.75" x14ac:dyDescent="0.25">
      <c r="B23" s="4" t="s">
        <v>22</v>
      </c>
      <c r="C23" s="16">
        <f t="shared" ref="C23:F23" si="5">+C21/C9</f>
        <v>0.79747691994891567</v>
      </c>
      <c r="D23" s="16">
        <f t="shared" si="5"/>
        <v>0.72435729531813398</v>
      </c>
      <c r="E23" s="16">
        <f t="shared" si="5"/>
        <v>0.75344537668188882</v>
      </c>
      <c r="F23" s="16">
        <f t="shared" si="5"/>
        <v>0.73646845744503642</v>
      </c>
    </row>
    <row r="24" spans="2:6" ht="15.75" x14ac:dyDescent="0.25">
      <c r="B24" s="8" t="s">
        <v>23</v>
      </c>
      <c r="C24" s="17">
        <f>+C22/C44*4</f>
        <v>0.12000000000000001</v>
      </c>
      <c r="D24" s="17">
        <f t="shared" ref="D24:F24" si="6">+D22/D44*4</f>
        <v>0.10975609756097562</v>
      </c>
      <c r="E24" s="17">
        <f t="shared" si="6"/>
        <v>9.2813852813852807E-2</v>
      </c>
      <c r="F24" s="17">
        <f t="shared" si="6"/>
        <v>8.6776145203111499E-2</v>
      </c>
    </row>
    <row r="25" spans="2:6" x14ac:dyDescent="0.25">
      <c r="C25" s="7"/>
      <c r="D25" s="7"/>
      <c r="E25" s="7"/>
      <c r="F25" s="7"/>
    </row>
    <row r="26" spans="2:6" ht="15.75" x14ac:dyDescent="0.25">
      <c r="B26" s="5" t="s">
        <v>11</v>
      </c>
      <c r="C26" s="10">
        <f>+'[1]Data '!$C$410*C43*1000</f>
        <v>250767866403</v>
      </c>
      <c r="D26" s="10">
        <f>+D43*'[1]Data '!$C$431</f>
        <v>260020570.4682</v>
      </c>
      <c r="E26" s="10">
        <f>+'[1]Data '!$C$452*E43</f>
        <v>258516779.61000001</v>
      </c>
      <c r="F26" s="10">
        <v>243162000</v>
      </c>
    </row>
    <row r="27" spans="2:6" ht="15.75" x14ac:dyDescent="0.25">
      <c r="B27" s="5" t="s">
        <v>28</v>
      </c>
      <c r="C27" s="18">
        <f>+'[1]Data '!$C$410</f>
        <v>0.26100000000000001</v>
      </c>
      <c r="D27" s="18">
        <f>+'[1]Data '!$C$431</f>
        <v>0.27029999999999998</v>
      </c>
      <c r="E27" s="18">
        <f>+'[1]Data '!$C$452</f>
        <v>0.2676</v>
      </c>
      <c r="F27" s="18">
        <f>+'[2]Data '!$C$473</f>
        <v>0.251</v>
      </c>
    </row>
    <row r="28" spans="2:6" ht="15.75" x14ac:dyDescent="0.25">
      <c r="B28" s="5" t="s">
        <v>12</v>
      </c>
      <c r="C28" s="23">
        <f>+C27/C45</f>
        <v>1.0747242158836828E-2</v>
      </c>
      <c r="D28" s="23">
        <f t="shared" ref="D28:F28" si="7">+D27/D45</f>
        <v>1.1530192639104543E-2</v>
      </c>
      <c r="E28" s="23">
        <f t="shared" si="7"/>
        <v>1.1967906689684166E-2</v>
      </c>
      <c r="F28" s="23">
        <f t="shared" si="7"/>
        <v>1.2590794173120912E-2</v>
      </c>
    </row>
    <row r="29" spans="2:6" ht="15.75" x14ac:dyDescent="0.25">
      <c r="B29" s="11" t="s">
        <v>13</v>
      </c>
      <c r="C29" s="17">
        <f>+C27/C44*4</f>
        <v>0.12000000000000001</v>
      </c>
      <c r="D29" s="17">
        <f t="shared" ref="D29:F29" si="8">+D27/D44*4</f>
        <v>0.10987804878048781</v>
      </c>
      <c r="E29" s="17">
        <f t="shared" si="8"/>
        <v>9.2675324675324675E-2</v>
      </c>
      <c r="F29" s="17">
        <f t="shared" si="8"/>
        <v>8.6776145203111499E-2</v>
      </c>
    </row>
    <row r="30" spans="2:6" x14ac:dyDescent="0.25">
      <c r="C30" s="7"/>
      <c r="D30" s="7"/>
      <c r="E30" s="7"/>
      <c r="F30" s="7"/>
    </row>
    <row r="31" spans="2:6" ht="15.6" x14ac:dyDescent="0.3">
      <c r="B31" s="4" t="s">
        <v>19</v>
      </c>
      <c r="C31" s="7">
        <f>+'[1]Data '!$C$416*1000</f>
        <v>3689730000</v>
      </c>
      <c r="D31" s="7">
        <f>+'[1]Data '!$C$436*1000</f>
        <v>3511694000</v>
      </c>
      <c r="E31" s="7">
        <f>+'[1]Data '!$C$457*1000</f>
        <v>3458572000</v>
      </c>
      <c r="F31" s="7">
        <f>(707798+1660000)*1000</f>
        <v>2367798000</v>
      </c>
    </row>
    <row r="32" spans="2:6" ht="15.6" x14ac:dyDescent="0.3">
      <c r="B32" s="4" t="s">
        <v>14</v>
      </c>
      <c r="C32" s="7">
        <f>+'[1]Data '!$C$417*1000</f>
        <v>16172158000</v>
      </c>
      <c r="D32" s="7">
        <f>+'[1]Data '!$C$437*1000</f>
        <v>14973285000</v>
      </c>
      <c r="E32" s="7">
        <f>+'[1]Data '!$C$458*1000</f>
        <v>14614765000</v>
      </c>
      <c r="F32" s="7">
        <v>13666591000</v>
      </c>
    </row>
    <row r="33" spans="2:7" ht="15.6" x14ac:dyDescent="0.3">
      <c r="B33" s="4" t="s">
        <v>15</v>
      </c>
      <c r="C33" s="7">
        <f>+'[1]Data '!$C$418*1000</f>
        <v>20094536000</v>
      </c>
      <c r="D33" s="7">
        <f>+'[1]Data '!$C$438*1000</f>
        <v>18668268000</v>
      </c>
      <c r="E33" s="7">
        <f>+'[1]Data '!$C$459*1000</f>
        <v>18264191000</v>
      </c>
      <c r="F33" s="7">
        <v>16181141000</v>
      </c>
      <c r="G33" s="14"/>
    </row>
    <row r="34" spans="2:7" ht="15.6" x14ac:dyDescent="0.3">
      <c r="B34" s="4" t="s">
        <v>16</v>
      </c>
      <c r="C34" s="7">
        <f>+'[1]Data '!$C$415*1000</f>
        <v>6064857000</v>
      </c>
      <c r="D34" s="7">
        <f>+'[1]Data '!$C$435*1000</f>
        <v>5869498000</v>
      </c>
      <c r="E34" s="7">
        <f>+'[1]Data '!$C$456*1000</f>
        <v>5629444000</v>
      </c>
      <c r="F34" s="7">
        <f>(4082194+53165)*1000</f>
        <v>4135359000</v>
      </c>
      <c r="G34" s="35"/>
    </row>
    <row r="35" spans="2:7" ht="15.6" x14ac:dyDescent="0.3">
      <c r="B35" s="4" t="s">
        <v>17</v>
      </c>
      <c r="C35" s="19">
        <f>+C34-C31</f>
        <v>2375127000</v>
      </c>
      <c r="D35" s="19">
        <f t="shared" ref="D35:F35" si="9">+D34-D31</f>
        <v>2357804000</v>
      </c>
      <c r="E35" s="19">
        <f t="shared" si="9"/>
        <v>2170872000</v>
      </c>
      <c r="F35" s="19">
        <f t="shared" si="9"/>
        <v>1767561000</v>
      </c>
    </row>
    <row r="36" spans="2:7" ht="15.6" x14ac:dyDescent="0.3">
      <c r="B36" s="8" t="s">
        <v>18</v>
      </c>
      <c r="C36" s="12">
        <f>+'[1]Data '!$C$419*1000</f>
        <v>13067705000</v>
      </c>
      <c r="D36" s="12">
        <f>+'[1]Data '!$C$439*1000</f>
        <v>12143011000</v>
      </c>
      <c r="E36" s="12">
        <f>+'[1]Data '!$C$460*1000</f>
        <v>12049434000</v>
      </c>
      <c r="F36" s="12">
        <v>11601925000</v>
      </c>
    </row>
    <row r="37" spans="2:7" ht="14.45" x14ac:dyDescent="0.3">
      <c r="C37" s="7"/>
      <c r="D37" s="7"/>
      <c r="E37" s="7"/>
      <c r="F37" s="7"/>
    </row>
    <row r="38" spans="2:7" ht="14.45" x14ac:dyDescent="0.3">
      <c r="C38">
        <f>++C21/C43</f>
        <v>0.26126762547283128</v>
      </c>
      <c r="D38">
        <f t="shared" ref="D38:E38" si="10">++D21/D43</f>
        <v>0.27022975825904244</v>
      </c>
      <c r="E38">
        <f t="shared" si="10"/>
        <v>0.26762196598755628</v>
      </c>
      <c r="F38">
        <f>++F21/F43</f>
        <v>0.25069800561438083</v>
      </c>
    </row>
    <row r="43" spans="2:7" ht="14.45" x14ac:dyDescent="0.3">
      <c r="B43" s="3" t="s">
        <v>25</v>
      </c>
      <c r="C43" s="20">
        <v>960796423</v>
      </c>
      <c r="D43" s="20">
        <v>961970294</v>
      </c>
      <c r="E43" s="20">
        <v>966056725</v>
      </c>
      <c r="F43" s="20">
        <v>969939906</v>
      </c>
    </row>
    <row r="44" spans="2:7" ht="14.45" x14ac:dyDescent="0.3">
      <c r="B44" s="3" t="s">
        <v>26</v>
      </c>
      <c r="C44" s="32">
        <f>+'[1]Data '!$C$413</f>
        <v>8.6999999999999993</v>
      </c>
      <c r="D44" s="32">
        <f>+'[1]Data '!$C$433</f>
        <v>9.84</v>
      </c>
      <c r="E44" s="32">
        <f>+'[1]Data '!$C$454</f>
        <v>11.55</v>
      </c>
      <c r="F44">
        <v>11.57</v>
      </c>
    </row>
    <row r="45" spans="2:7" ht="14.45" x14ac:dyDescent="0.3">
      <c r="B45" s="3" t="s">
        <v>27</v>
      </c>
      <c r="C45">
        <v>24.285299999999999</v>
      </c>
      <c r="D45" s="33">
        <v>23.442799999999998</v>
      </c>
      <c r="E45">
        <v>22.3598</v>
      </c>
      <c r="F45">
        <v>19.935199999999998</v>
      </c>
    </row>
  </sheetData>
  <phoneticPr fontId="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4B1F4790DEE6F45ABEFE975A44A4A1E" ma:contentTypeVersion="12" ma:contentTypeDescription="Crear nuevo documento." ma:contentTypeScope="" ma:versionID="1be2293efaca140976ba3d88f6c052c2">
  <xsd:schema xmlns:xsd="http://www.w3.org/2001/XMLSchema" xmlns:xs="http://www.w3.org/2001/XMLSchema" xmlns:p="http://schemas.microsoft.com/office/2006/metadata/properties" xmlns:ns2="ff94dd83-6192-49ce-b884-85be3ee1956a" xmlns:ns3="2f42a25e-5058-454f-a824-4211e5d0f08a" targetNamespace="http://schemas.microsoft.com/office/2006/metadata/properties" ma:root="true" ma:fieldsID="29341f46e6195e31f41110972f09ccef" ns2:_="" ns3:_="">
    <xsd:import namespace="ff94dd83-6192-49ce-b884-85be3ee1956a"/>
    <xsd:import namespace="2f42a25e-5058-454f-a824-4211e5d0f0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94dd83-6192-49ce-b884-85be3ee195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42a25e-5058-454f-a824-4211e5d0f08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860215-48F6-46E9-A772-4778B1FD4F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A9583C-6599-4314-AF41-54FCB69920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94dd83-6192-49ce-b884-85be3ee1956a"/>
    <ds:schemaRef ds:uri="2f42a25e-5058-454f-a824-4211e5d0f0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0BCCED-F58F-4326-95FA-D9F0A4FFFA3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Anual</vt:lpstr>
      <vt:lpstr>Trimestral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Fernanda.Bettinger</dc:creator>
  <cp:lastModifiedBy>fibra</cp:lastModifiedBy>
  <dcterms:created xsi:type="dcterms:W3CDTF">2018-11-21T19:31:17Z</dcterms:created>
  <dcterms:modified xsi:type="dcterms:W3CDTF">2021-03-30T00:55:28Z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0x01010034B1F4790DEE6F45ABEFE975A44A4A1E</vt:lpwstr>
  </property>
</Properties>
</file>