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bramty.sharepoint.com/sites/Tesorera/Documentos compartidos/Tesoreria/04 Capital/04 Reportes FMTY/Reportes Trimestrales/Informe 2T22/Tablas y vaciados/"/>
    </mc:Choice>
  </mc:AlternateContent>
  <xr:revisionPtr revIDLastSave="441" documentId="8_{7A63C99E-0847-4CA0-B471-A26F551206D2}" xr6:coauthVersionLast="47" xr6:coauthVersionMax="47" xr10:uidLastSave="{DC1BA28C-5817-4B06-8054-051C0BE703A8}"/>
  <bookViews>
    <workbookView xWindow="28680" yWindow="-225" windowWidth="29040" windowHeight="15840" activeTab="1" xr2:uid="{934D5979-0465-4718-9E2D-C69A524AFFBD}"/>
  </bookViews>
  <sheets>
    <sheet name="Annual" sheetId="1" r:id="rId1"/>
    <sheet name="Quarterly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3" l="1"/>
  <c r="L27" i="3"/>
  <c r="L29" i="3" s="1"/>
  <c r="L24" i="3"/>
  <c r="L23" i="3"/>
  <c r="L22" i="3"/>
  <c r="L18" i="3"/>
  <c r="L17" i="3"/>
  <c r="L19" i="3" s="1"/>
  <c r="K17" i="3"/>
  <c r="K19" i="3" s="1"/>
  <c r="L14" i="3"/>
  <c r="L11" i="3"/>
  <c r="L6" i="3"/>
  <c r="L26" i="3"/>
  <c r="K29" i="3"/>
  <c r="K35" i="3"/>
  <c r="C35" i="3"/>
  <c r="I42" i="1"/>
  <c r="J22" i="3"/>
  <c r="J27" i="3" s="1"/>
  <c r="J28" i="3" s="1"/>
  <c r="J17" i="3"/>
  <c r="J19" i="3" s="1"/>
  <c r="K28" i="3"/>
  <c r="K27" i="3"/>
  <c r="K26" i="3"/>
  <c r="K24" i="3"/>
  <c r="K23" i="3"/>
  <c r="K22" i="3"/>
  <c r="K18" i="3"/>
  <c r="K14" i="3"/>
  <c r="K11" i="3"/>
  <c r="K6" i="3"/>
  <c r="J26" i="3"/>
  <c r="I34" i="1"/>
  <c r="I6" i="1"/>
  <c r="I3" i="1"/>
  <c r="I4" i="1" s="1"/>
  <c r="J35" i="3"/>
  <c r="J23" i="3"/>
  <c r="J18" i="3"/>
  <c r="J14" i="3"/>
  <c r="J11" i="3"/>
  <c r="J6" i="3"/>
  <c r="L28" i="3" l="1"/>
  <c r="J24" i="3"/>
  <c r="I14" i="1"/>
  <c r="I18" i="1"/>
  <c r="I11" i="1"/>
  <c r="I23" i="1"/>
  <c r="J29" i="3"/>
  <c r="I26" i="3"/>
  <c r="I17" i="3"/>
  <c r="I22" i="3" l="1"/>
  <c r="I27" i="3" s="1"/>
  <c r="I28" i="3" s="1"/>
  <c r="I35" i="3"/>
  <c r="I23" i="3"/>
  <c r="I18" i="3"/>
  <c r="I19" i="3"/>
  <c r="I14" i="3"/>
  <c r="I11" i="3"/>
  <c r="I6" i="3"/>
  <c r="I29" i="3" l="1"/>
  <c r="I24" i="3"/>
  <c r="H22" i="3"/>
  <c r="I22" i="1" s="1"/>
  <c r="I24" i="1" s="1"/>
  <c r="H17" i="3"/>
  <c r="I17" i="1" s="1"/>
  <c r="I19" i="1" s="1"/>
  <c r="H35" i="3" l="1"/>
  <c r="H29" i="3"/>
  <c r="H28" i="3"/>
  <c r="H24" i="3"/>
  <c r="H23" i="3"/>
  <c r="H19" i="3"/>
  <c r="H18" i="3"/>
  <c r="H14" i="3"/>
  <c r="H11" i="3"/>
  <c r="H6" i="3"/>
  <c r="C26" i="1"/>
  <c r="D26" i="1"/>
  <c r="E26" i="1"/>
  <c r="F26" i="1"/>
  <c r="G26" i="1"/>
  <c r="G27" i="3"/>
  <c r="I27" i="1" s="1"/>
  <c r="I28" i="1" s="1"/>
  <c r="F27" i="3"/>
  <c r="E27" i="3"/>
  <c r="D27" i="3"/>
  <c r="C27" i="3"/>
  <c r="G6" i="3"/>
  <c r="G35" i="3" l="1"/>
  <c r="G29" i="3"/>
  <c r="G28" i="3"/>
  <c r="G24" i="3"/>
  <c r="G23" i="3"/>
  <c r="G19" i="3"/>
  <c r="G18" i="3"/>
  <c r="G14" i="3"/>
  <c r="G11" i="3"/>
  <c r="H27" i="1" l="1"/>
  <c r="G27" i="1"/>
  <c r="F27" i="1"/>
  <c r="E27" i="1"/>
  <c r="D27" i="1"/>
  <c r="C27" i="1"/>
  <c r="F34" i="3"/>
  <c r="E26" i="3" l="1"/>
  <c r="D26" i="3"/>
  <c r="C26" i="3"/>
  <c r="H18" i="1"/>
  <c r="H11" i="1"/>
  <c r="C23" i="1"/>
  <c r="D23" i="1"/>
  <c r="E23" i="1"/>
  <c r="F23" i="1"/>
  <c r="G23" i="1"/>
  <c r="C18" i="1"/>
  <c r="D18" i="1"/>
  <c r="E18" i="1"/>
  <c r="F18" i="1"/>
  <c r="G18" i="1"/>
  <c r="C11" i="1"/>
  <c r="D11" i="1"/>
  <c r="E11" i="1"/>
  <c r="F11" i="1"/>
  <c r="G11" i="1"/>
  <c r="H23" i="1" l="1"/>
  <c r="H26" i="1"/>
  <c r="H33" i="1"/>
  <c r="H30" i="1"/>
  <c r="F31" i="3"/>
  <c r="H34" i="1" l="1"/>
  <c r="E29" i="3"/>
  <c r="C29" i="3"/>
  <c r="C23" i="3"/>
  <c r="F23" i="3"/>
  <c r="F18" i="3"/>
  <c r="F11" i="3"/>
  <c r="E18" i="3" l="1"/>
  <c r="E23" i="3"/>
  <c r="E11" i="3"/>
  <c r="D29" i="3"/>
  <c r="D23" i="3"/>
  <c r="D18" i="3"/>
  <c r="D11" i="3"/>
  <c r="C11" i="3"/>
  <c r="C18" i="3"/>
  <c r="F35" i="3" l="1"/>
  <c r="E35" i="3"/>
  <c r="D35" i="3"/>
  <c r="E28" i="3"/>
  <c r="C28" i="3"/>
  <c r="D28" i="3"/>
  <c r="E24" i="3"/>
  <c r="D24" i="3"/>
  <c r="C24" i="3"/>
  <c r="F19" i="3"/>
  <c r="E19" i="3"/>
  <c r="D19" i="3"/>
  <c r="C19" i="3"/>
  <c r="F14" i="3"/>
  <c r="E14" i="3"/>
  <c r="D14" i="3"/>
  <c r="C14" i="3"/>
  <c r="F6" i="3"/>
  <c r="E6" i="3"/>
  <c r="D6" i="3"/>
  <c r="C6" i="3"/>
  <c r="G33" i="1"/>
  <c r="G34" i="1" s="1"/>
  <c r="F14" i="1"/>
  <c r="F33" i="1"/>
  <c r="E33" i="1"/>
  <c r="E34" i="1" s="1"/>
  <c r="H6" i="1"/>
  <c r="G6" i="1"/>
  <c r="F6" i="1"/>
  <c r="E6" i="1"/>
  <c r="D33" i="1"/>
  <c r="D34" i="1" s="1"/>
  <c r="D28" i="1"/>
  <c r="E28" i="1"/>
  <c r="F28" i="1"/>
  <c r="G28" i="1"/>
  <c r="H28" i="1"/>
  <c r="D14" i="1"/>
  <c r="F34" i="1"/>
  <c r="E24" i="1"/>
  <c r="F24" i="1"/>
  <c r="G24" i="1"/>
  <c r="H24" i="1"/>
  <c r="D19" i="1"/>
  <c r="E19" i="1"/>
  <c r="F19" i="1"/>
  <c r="G19" i="1"/>
  <c r="H19" i="1"/>
  <c r="E14" i="1"/>
  <c r="G14" i="1"/>
  <c r="H14" i="1"/>
  <c r="C34" i="1"/>
  <c r="C33" i="1"/>
  <c r="C28" i="1"/>
  <c r="D24" i="1"/>
  <c r="C24" i="1"/>
  <c r="C19" i="1"/>
  <c r="C14" i="1"/>
  <c r="D6" i="1"/>
  <c r="C6" i="1"/>
  <c r="F24" i="3" l="1"/>
  <c r="C4" i="1"/>
  <c r="F29" i="3" l="1"/>
  <c r="F28" i="3"/>
  <c r="D3" i="1"/>
  <c r="E3" i="1" l="1"/>
  <c r="D4" i="1"/>
  <c r="F3" i="1" l="1"/>
  <c r="E4" i="1"/>
  <c r="G3" i="1" l="1"/>
  <c r="F4" i="1"/>
  <c r="G4" i="1" l="1"/>
  <c r="H3" i="1"/>
  <c r="H4" i="1" s="1"/>
</calcChain>
</file>

<file path=xl/sharedStrings.xml><?xml version="1.0" encoding="utf-8"?>
<sst xmlns="http://schemas.openxmlformats.org/spreadsheetml/2006/main" count="68" uniqueCount="41">
  <si>
    <t>GLA sf</t>
  </si>
  <si>
    <t>Occupancy</t>
  </si>
  <si>
    <t>Revenue</t>
  </si>
  <si>
    <t>NOI</t>
  </si>
  <si>
    <t>NOI margin</t>
  </si>
  <si>
    <t>EBITDA</t>
  </si>
  <si>
    <t>EBITDA margin</t>
  </si>
  <si>
    <t>FFO</t>
  </si>
  <si>
    <t>FFO per share</t>
  </si>
  <si>
    <t>FFO margin</t>
  </si>
  <si>
    <t>FFO yield</t>
  </si>
  <si>
    <t>Dividends paid</t>
  </si>
  <si>
    <t>Dividends per share USD</t>
  </si>
  <si>
    <t>Dividend yield</t>
  </si>
  <si>
    <t>Investment property</t>
  </si>
  <si>
    <t>Total assets</t>
  </si>
  <si>
    <t>Total debt</t>
  </si>
  <si>
    <t>Net debt</t>
  </si>
  <si>
    <t>Total equity</t>
  </si>
  <si>
    <t>Cash</t>
  </si>
  <si>
    <t>AFFO</t>
  </si>
  <si>
    <t>AFFO per share</t>
  </si>
  <si>
    <t>AFFO margin</t>
  </si>
  <si>
    <t>AFFO yield</t>
  </si>
  <si>
    <t>GLA M2</t>
  </si>
  <si>
    <t>Shares</t>
  </si>
  <si>
    <t>Dividends per share MXN</t>
  </si>
  <si>
    <t>1T20</t>
  </si>
  <si>
    <t>2T20</t>
  </si>
  <si>
    <t>3T20</t>
  </si>
  <si>
    <t>4T20</t>
  </si>
  <si>
    <t>1T21</t>
  </si>
  <si>
    <t>31-03-2021</t>
  </si>
  <si>
    <t>Occupancy (as of GLA)</t>
  </si>
  <si>
    <t>2T21</t>
  </si>
  <si>
    <t>3T21</t>
  </si>
  <si>
    <t>4T21</t>
  </si>
  <si>
    <t>1T22</t>
  </si>
  <si>
    <t>USDMXN</t>
  </si>
  <si>
    <t>Closing Share price</t>
  </si>
  <si>
    <t>2T22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</si>
</sst>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d\-mmm\-yy;@"/>
    <numFmt numFmtId="166" formatCode="_-* #,##0_-;\-* #,##0_-;_-* &quot;-&quot;??_-;_-@_-"/>
    <numFmt numFmtId="167" formatCode="_-* #,##0.000_-;\-* #,##0.000_-;_-* &quot;-&quot;??_-;_-@_-"/>
    <numFmt numFmtId="168" formatCode="_-&quot;$&quot;* #,##0.0000_-;\-&quot;$&quot;* #,##0.0000_-;_-&quot;$&quot;* &quot;-&quot;??_-;_-@_-"/>
    <numFmt numFmtId="169" formatCode="_-* #,##0.0000_-;\-* #,##0.0000_-;_-* &quot;-&quot;??_-;_-@_-"/>
    <numFmt numFmtId="170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86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" xfId="0" applyBorder="1"/>
    <xf numFmtId="164" fontId="2" fillId="0" borderId="2" xfId="2" applyNumberFormat="1" applyFont="1" applyBorder="1" applyAlignment="1"/>
    <xf numFmtId="164" fontId="2" fillId="0" borderId="2" xfId="2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166" fontId="0" fillId="0" borderId="0" xfId="1" applyNumberFormat="1" applyFont="1"/>
    <xf numFmtId="164" fontId="2" fillId="0" borderId="3" xfId="2" applyNumberFormat="1" applyFont="1" applyBorder="1" applyAlignment="1"/>
    <xf numFmtId="164" fontId="0" fillId="0" borderId="1" xfId="1" applyNumberFormat="1" applyFont="1" applyBorder="1"/>
    <xf numFmtId="164" fontId="2" fillId="0" borderId="3" xfId="2" applyNumberFormat="1" applyFont="1" applyFill="1" applyBorder="1" applyAlignment="1"/>
    <xf numFmtId="166" fontId="0" fillId="0" borderId="1" xfId="1" applyNumberFormat="1" applyFont="1" applyBorder="1"/>
    <xf numFmtId="164" fontId="2" fillId="0" borderId="0" xfId="2" applyNumberFormat="1" applyFont="1" applyBorder="1" applyAlignment="1"/>
    <xf numFmtId="0" fontId="0" fillId="0" borderId="0" xfId="0" applyFill="1"/>
    <xf numFmtId="9" fontId="5" fillId="0" borderId="0" xfId="2" applyFont="1" applyBorder="1"/>
    <xf numFmtId="164" fontId="5" fillId="0" borderId="1" xfId="1" applyNumberFormat="1" applyFont="1" applyBorder="1"/>
    <xf numFmtId="166" fontId="5" fillId="0" borderId="0" xfId="1" applyNumberFormat="1" applyFont="1"/>
    <xf numFmtId="3" fontId="0" fillId="0" borderId="0" xfId="0" applyNumberFormat="1"/>
    <xf numFmtId="166" fontId="0" fillId="0" borderId="0" xfId="1" applyNumberFormat="1" applyFont="1" applyFill="1"/>
    <xf numFmtId="164" fontId="5" fillId="0" borderId="0" xfId="1" applyNumberFormat="1" applyFont="1" applyFill="1" applyBorder="1"/>
    <xf numFmtId="164" fontId="0" fillId="0" borderId="0" xfId="2" applyNumberFormat="1" applyFont="1"/>
    <xf numFmtId="164" fontId="0" fillId="0" borderId="1" xfId="1" applyNumberFormat="1" applyFont="1" applyFill="1" applyBorder="1"/>
    <xf numFmtId="164" fontId="0" fillId="0" borderId="0" xfId="1" applyNumberFormat="1" applyFont="1" applyFill="1"/>
    <xf numFmtId="9" fontId="5" fillId="0" borderId="0" xfId="2" applyFont="1" applyFill="1" applyBorder="1"/>
    <xf numFmtId="164" fontId="5" fillId="0" borderId="1" xfId="1" applyNumberFormat="1" applyFont="1" applyFill="1" applyBorder="1"/>
    <xf numFmtId="166" fontId="0" fillId="0" borderId="0" xfId="1" applyNumberFormat="1" applyFont="1" applyFill="1" applyBorder="1"/>
    <xf numFmtId="167" fontId="1" fillId="0" borderId="0" xfId="1" applyNumberFormat="1" applyFont="1" applyFill="1"/>
    <xf numFmtId="168" fontId="0" fillId="0" borderId="0" xfId="3" applyNumberFormat="1" applyFont="1" applyBorder="1"/>
    <xf numFmtId="169" fontId="1" fillId="0" borderId="0" xfId="1" applyNumberFormat="1" applyFont="1" applyFill="1"/>
    <xf numFmtId="169" fontId="0" fillId="0" borderId="0" xfId="1" applyNumberFormat="1" applyFont="1"/>
    <xf numFmtId="3" fontId="0" fillId="0" borderId="0" xfId="0" applyNumberFormat="1" applyFill="1"/>
    <xf numFmtId="164" fontId="5" fillId="0" borderId="0" xfId="2" applyNumberFormat="1" applyFont="1" applyFill="1" applyBorder="1"/>
    <xf numFmtId="167" fontId="0" fillId="0" borderId="0" xfId="1" applyNumberFormat="1" applyFont="1" applyFill="1"/>
    <xf numFmtId="169" fontId="0" fillId="0" borderId="0" xfId="0" applyNumberFormat="1"/>
    <xf numFmtId="169" fontId="0" fillId="0" borderId="0" xfId="0" applyNumberFormat="1" applyFill="1"/>
    <xf numFmtId="166" fontId="0" fillId="0" borderId="0" xfId="1" applyNumberFormat="1" applyFont="1" applyFill="1" applyAlignment="1">
      <alignment wrapText="1"/>
    </xf>
    <xf numFmtId="166" fontId="5" fillId="0" borderId="0" xfId="1" applyNumberFormat="1" applyFont="1" applyFill="1"/>
    <xf numFmtId="10" fontId="0" fillId="0" borderId="1" xfId="0" applyNumberFormat="1" applyFill="1" applyBorder="1"/>
    <xf numFmtId="164" fontId="5" fillId="0" borderId="0" xfId="1" applyNumberFormat="1" applyFont="1" applyFill="1"/>
    <xf numFmtId="164" fontId="0" fillId="0" borderId="0" xfId="2" applyNumberFormat="1" applyFont="1" applyFill="1"/>
    <xf numFmtId="166" fontId="0" fillId="0" borderId="0" xfId="0" applyNumberFormat="1" applyFill="1"/>
    <xf numFmtId="44" fontId="0" fillId="0" borderId="0" xfId="3" applyFont="1" applyFill="1" applyBorder="1"/>
    <xf numFmtId="43" fontId="0" fillId="0" borderId="0" xfId="0" applyNumberFormat="1" applyFill="1"/>
    <xf numFmtId="168" fontId="5" fillId="0" borderId="0" xfId="3" applyNumberFormat="1" applyFont="1" applyFill="1" applyBorder="1"/>
    <xf numFmtId="166" fontId="0" fillId="0" borderId="1" xfId="1" applyNumberFormat="1" applyFont="1" applyFill="1" applyBorder="1"/>
    <xf numFmtId="8" fontId="0" fillId="0" borderId="0" xfId="0" applyNumberFormat="1" applyFill="1"/>
    <xf numFmtId="0" fontId="0" fillId="0" borderId="2" xfId="0" applyFill="1" applyBorder="1"/>
    <xf numFmtId="0" fontId="0" fillId="3" borderId="0" xfId="0" applyFill="1"/>
    <xf numFmtId="170" fontId="0" fillId="3" borderId="4" xfId="0" applyNumberFormat="1" applyFill="1" applyBorder="1" applyAlignment="1">
      <alignment horizontal="right" vertical="center"/>
    </xf>
    <xf numFmtId="166" fontId="5" fillId="3" borderId="0" xfId="1" applyNumberFormat="1" applyFont="1" applyFill="1"/>
    <xf numFmtId="10" fontId="0" fillId="0" borderId="1" xfId="0" applyNumberForma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65C3-D536-4791-BB18-7EE85B4FC38A}">
  <dimension ref="B3:J44"/>
  <sheetViews>
    <sheetView showGridLines="0" topLeftCell="D1" workbookViewId="0">
      <selection activeCell="J3" sqref="J3:J45"/>
    </sheetView>
  </sheetViews>
  <sheetFormatPr defaultColWidth="11.7109375" defaultRowHeight="15"/>
  <cols>
    <col min="2" max="2" width="29" style="3" bestFit="1" customWidth="1"/>
    <col min="3" max="4" width="14.140625" bestFit="1" customWidth="1"/>
    <col min="5" max="6" width="15.140625" bestFit="1" customWidth="1"/>
    <col min="7" max="7" width="15.140625" customWidth="1"/>
    <col min="8" max="9" width="15.140625" bestFit="1" customWidth="1"/>
  </cols>
  <sheetData>
    <row r="3" spans="2:10" ht="15.75">
      <c r="C3" s="1">
        <v>42369</v>
      </c>
      <c r="D3" s="1">
        <f t="shared" ref="D3:E3" si="0">EOMONTH(C3,12)</f>
        <v>42735</v>
      </c>
      <c r="E3" s="1">
        <f t="shared" si="0"/>
        <v>43100</v>
      </c>
      <c r="F3" s="1">
        <f t="shared" ref="F3" si="1">EOMONTH(E3,12)</f>
        <v>43465</v>
      </c>
      <c r="G3" s="1">
        <f t="shared" ref="G3:I3" si="2">EOMONTH(F3,12)</f>
        <v>43830</v>
      </c>
      <c r="H3" s="1">
        <f t="shared" si="2"/>
        <v>44196</v>
      </c>
      <c r="I3" s="1">
        <f t="shared" si="2"/>
        <v>44561</v>
      </c>
      <c r="J3" s="47"/>
    </row>
    <row r="4" spans="2:10" ht="18.75">
      <c r="B4" s="6"/>
      <c r="C4" s="2">
        <f>+YEAR(C3)</f>
        <v>2015</v>
      </c>
      <c r="D4" s="2">
        <f t="shared" ref="D4:H4" si="3">+YEAR(D3)</f>
        <v>2016</v>
      </c>
      <c r="E4" s="2">
        <f t="shared" si="3"/>
        <v>2017</v>
      </c>
      <c r="F4" s="2">
        <f t="shared" si="3"/>
        <v>2018</v>
      </c>
      <c r="G4" s="2">
        <f t="shared" si="3"/>
        <v>2019</v>
      </c>
      <c r="H4" s="2">
        <f t="shared" si="3"/>
        <v>2020</v>
      </c>
      <c r="I4" s="2">
        <f t="shared" ref="I4" si="4">+YEAR(I3)</f>
        <v>2021</v>
      </c>
      <c r="J4" s="47"/>
    </row>
    <row r="5" spans="2:10" s="13" customFormat="1" ht="15.75">
      <c r="B5" s="4" t="s">
        <v>24</v>
      </c>
      <c r="C5" s="7">
        <v>220287</v>
      </c>
      <c r="D5" s="7">
        <v>406264</v>
      </c>
      <c r="E5" s="7">
        <v>504534</v>
      </c>
      <c r="F5" s="7">
        <v>661084</v>
      </c>
      <c r="G5" s="7">
        <v>699928</v>
      </c>
      <c r="H5" s="7">
        <v>713925</v>
      </c>
      <c r="I5" s="18">
        <v>818864</v>
      </c>
      <c r="J5" s="48"/>
    </row>
    <row r="6" spans="2:10" ht="15.75">
      <c r="B6" s="4" t="s">
        <v>0</v>
      </c>
      <c r="C6" s="16">
        <f>+C5*10.7639</f>
        <v>2371147.2393</v>
      </c>
      <c r="D6" s="16">
        <f t="shared" ref="D6" si="5">+D5*10.7639</f>
        <v>4372985.0696</v>
      </c>
      <c r="E6" s="16">
        <f t="shared" ref="E6" si="6">+E5*10.7639</f>
        <v>5430753.5225999998</v>
      </c>
      <c r="F6" s="16">
        <f t="shared" ref="F6" si="7">+F5*10.7639</f>
        <v>7115842.0675999997</v>
      </c>
      <c r="G6" s="16">
        <f t="shared" ref="G6" si="8">+G5*10.7639</f>
        <v>7533954.9991999995</v>
      </c>
      <c r="H6" s="16">
        <f t="shared" ref="H6:I6" si="9">+H5*10.7639</f>
        <v>7684617.3075000001</v>
      </c>
      <c r="I6" s="16">
        <f t="shared" si="9"/>
        <v>8814170.2095999997</v>
      </c>
      <c r="J6" s="49"/>
    </row>
    <row r="7" spans="2:10" ht="15.75">
      <c r="B7" s="8" t="s">
        <v>1</v>
      </c>
      <c r="C7" s="9">
        <v>0.97899999999999998</v>
      </c>
      <c r="D7" s="9">
        <v>0.97799999999999998</v>
      </c>
      <c r="E7" s="9">
        <v>0.96599999999999997</v>
      </c>
      <c r="F7" s="9">
        <v>0.97</v>
      </c>
      <c r="G7" s="9">
        <v>0.96599999999999997</v>
      </c>
      <c r="H7" s="21">
        <v>0.94399999999999995</v>
      </c>
      <c r="I7" s="21">
        <v>0.92200000000000004</v>
      </c>
      <c r="J7" s="47"/>
    </row>
    <row r="8" spans="2:10">
      <c r="C8" s="7"/>
      <c r="D8" s="7"/>
      <c r="E8" s="7"/>
      <c r="F8" s="7"/>
      <c r="G8" s="7"/>
      <c r="H8" s="18"/>
      <c r="J8" s="47"/>
    </row>
    <row r="9" spans="2:10" ht="15.75">
      <c r="B9" s="4" t="s">
        <v>2</v>
      </c>
      <c r="C9" s="7">
        <v>352482000</v>
      </c>
      <c r="D9" s="7">
        <v>598556000</v>
      </c>
      <c r="E9" s="7">
        <v>832071000</v>
      </c>
      <c r="F9" s="7">
        <v>945824000</v>
      </c>
      <c r="G9" s="7">
        <v>1211637000</v>
      </c>
      <c r="H9" s="18">
        <v>1346962000</v>
      </c>
      <c r="I9" s="18">
        <v>1311622000</v>
      </c>
      <c r="J9" s="47"/>
    </row>
    <row r="10" spans="2:10" ht="15.75">
      <c r="B10" s="4" t="s">
        <v>3</v>
      </c>
      <c r="C10" s="7">
        <v>305039000</v>
      </c>
      <c r="D10" s="7">
        <v>529446000</v>
      </c>
      <c r="E10" s="7">
        <v>725138000</v>
      </c>
      <c r="F10" s="7">
        <v>834928000</v>
      </c>
      <c r="G10" s="7">
        <v>1092692000</v>
      </c>
      <c r="H10" s="18">
        <v>1227884000</v>
      </c>
      <c r="I10" s="18">
        <v>1180286000</v>
      </c>
      <c r="J10" s="47"/>
    </row>
    <row r="11" spans="2:10" ht="15.75">
      <c r="B11" s="5" t="s">
        <v>4</v>
      </c>
      <c r="C11" s="22">
        <f t="shared" ref="C11:E11" si="10">+C10/C9</f>
        <v>0.86540305604257806</v>
      </c>
      <c r="D11" s="22">
        <f t="shared" si="10"/>
        <v>0.88453879002131797</v>
      </c>
      <c r="E11" s="22">
        <f t="shared" si="10"/>
        <v>0.87148572657862133</v>
      </c>
      <c r="F11" s="22">
        <f>+F10/F9</f>
        <v>0.88275197076834588</v>
      </c>
      <c r="G11" s="22">
        <f>+G10/G9</f>
        <v>0.90183115900224242</v>
      </c>
      <c r="H11" s="22">
        <f>+H10/H9</f>
        <v>0.91159513037487327</v>
      </c>
      <c r="I11" s="22">
        <f>+I10/I9</f>
        <v>0.8998674923110469</v>
      </c>
      <c r="J11" s="47"/>
    </row>
    <row r="12" spans="2:10">
      <c r="C12" s="20"/>
      <c r="D12" s="20"/>
      <c r="E12" s="20"/>
      <c r="F12" s="20"/>
      <c r="G12" s="20"/>
      <c r="H12" s="18"/>
    </row>
    <row r="13" spans="2:10" ht="15.75">
      <c r="B13" s="4" t="s">
        <v>5</v>
      </c>
      <c r="C13" s="18">
        <v>255660000</v>
      </c>
      <c r="D13" s="7">
        <v>463914000</v>
      </c>
      <c r="E13" s="7">
        <v>649839000</v>
      </c>
      <c r="F13" s="18">
        <v>745239000</v>
      </c>
      <c r="G13" s="18">
        <v>987815000</v>
      </c>
      <c r="H13" s="18">
        <v>1119209000</v>
      </c>
      <c r="I13" s="18">
        <v>1057694000</v>
      </c>
    </row>
    <row r="14" spans="2:10" ht="15.75">
      <c r="B14" s="4" t="s">
        <v>6</v>
      </c>
      <c r="C14" s="19">
        <f>+C13/C9</f>
        <v>0.72531363303658059</v>
      </c>
      <c r="D14" s="19">
        <f>+D13/D9</f>
        <v>0.77505529975474308</v>
      </c>
      <c r="E14" s="19">
        <f t="shared" ref="E14:I14" si="11">+E13/E9</f>
        <v>0.78098984341480471</v>
      </c>
      <c r="F14" s="19">
        <f t="shared" si="11"/>
        <v>0.78792566058801639</v>
      </c>
      <c r="G14" s="19">
        <f t="shared" si="11"/>
        <v>0.81527305620412716</v>
      </c>
      <c r="H14" s="19">
        <f t="shared" si="11"/>
        <v>0.83091356697516339</v>
      </c>
      <c r="I14" s="19">
        <f t="shared" si="11"/>
        <v>0.80640153946792592</v>
      </c>
    </row>
    <row r="15" spans="2:10">
      <c r="C15" s="7"/>
      <c r="D15" s="7"/>
      <c r="E15" s="7"/>
      <c r="F15" s="7"/>
      <c r="G15" s="7"/>
      <c r="H15" s="18"/>
    </row>
    <row r="16" spans="2:10" ht="15.75">
      <c r="B16" s="4" t="s">
        <v>7</v>
      </c>
      <c r="C16" s="7">
        <v>257928000</v>
      </c>
      <c r="D16" s="7">
        <v>425293000</v>
      </c>
      <c r="E16" s="7">
        <v>589947000</v>
      </c>
      <c r="F16" s="7">
        <v>712261000</v>
      </c>
      <c r="G16" s="7">
        <v>816661000</v>
      </c>
      <c r="H16" s="18">
        <v>1052516000</v>
      </c>
      <c r="I16" s="18">
        <v>917765373.45000005</v>
      </c>
    </row>
    <row r="17" spans="2:9" ht="15.75">
      <c r="B17" s="5" t="s">
        <v>8</v>
      </c>
      <c r="C17" s="28">
        <v>0.85540505128744893</v>
      </c>
      <c r="D17" s="26">
        <v>1.0085988521739</v>
      </c>
      <c r="E17" s="26">
        <v>1.0709073866427943</v>
      </c>
      <c r="F17" s="26">
        <v>1.1188329916426487</v>
      </c>
      <c r="G17" s="26">
        <v>1.1499005480154292</v>
      </c>
      <c r="H17" s="26">
        <v>1.0911773209323421</v>
      </c>
      <c r="I17" s="32">
        <f>SUM(Quarterly!G17:J17)</f>
        <v>0.94610636791694547</v>
      </c>
    </row>
    <row r="18" spans="2:9" ht="15.75">
      <c r="B18" s="4" t="s">
        <v>9</v>
      </c>
      <c r="C18" s="22">
        <f t="shared" ref="C18:E18" si="12">+C16/C9</f>
        <v>0.73174800415340358</v>
      </c>
      <c r="D18" s="22">
        <f t="shared" si="12"/>
        <v>0.71053167957551178</v>
      </c>
      <c r="E18" s="22">
        <f t="shared" si="12"/>
        <v>0.709010408967504</v>
      </c>
      <c r="F18" s="22">
        <f>+F16/F9</f>
        <v>0.75305870859694823</v>
      </c>
      <c r="G18" s="22">
        <f>+G16/G9</f>
        <v>0.67401457697313638</v>
      </c>
      <c r="H18" s="22">
        <f>+H16/H9</f>
        <v>0.78139992071045805</v>
      </c>
      <c r="I18" s="22">
        <f>+I16/I9</f>
        <v>0.69971788628888509</v>
      </c>
    </row>
    <row r="19" spans="2:9" ht="15.75">
      <c r="B19" s="12" t="s">
        <v>10</v>
      </c>
      <c r="C19" s="14">
        <f t="shared" ref="C19:I19" si="13">+C17/C43</f>
        <v>6.6310469092050309E-2</v>
      </c>
      <c r="D19" s="14">
        <f t="shared" si="13"/>
        <v>8.5113827187670882E-2</v>
      </c>
      <c r="E19" s="14">
        <f t="shared" si="13"/>
        <v>8.4992649733555109E-2</v>
      </c>
      <c r="F19" s="14">
        <f t="shared" si="13"/>
        <v>9.3783151017824709E-2</v>
      </c>
      <c r="G19" s="14">
        <f t="shared" si="13"/>
        <v>9.5427431370575036E-2</v>
      </c>
      <c r="H19" s="23">
        <f t="shared" si="13"/>
        <v>9.4310917971680383E-2</v>
      </c>
      <c r="I19" s="23">
        <f t="shared" si="13"/>
        <v>7.7107283448813818E-2</v>
      </c>
    </row>
    <row r="20" spans="2:9">
      <c r="C20" s="7"/>
      <c r="D20" s="7"/>
      <c r="E20" s="7"/>
      <c r="F20" s="7"/>
      <c r="G20" s="7"/>
      <c r="H20" s="18"/>
    </row>
    <row r="21" spans="2:9" ht="15.75">
      <c r="B21" s="4" t="s">
        <v>20</v>
      </c>
      <c r="C21" s="7">
        <v>246376000</v>
      </c>
      <c r="D21" s="7">
        <v>410055000</v>
      </c>
      <c r="E21" s="7">
        <v>569260000</v>
      </c>
      <c r="F21" s="7">
        <v>680289000</v>
      </c>
      <c r="G21" s="7">
        <v>770403000</v>
      </c>
      <c r="H21" s="18">
        <v>1012678000</v>
      </c>
      <c r="I21" s="18">
        <v>868320000</v>
      </c>
    </row>
    <row r="22" spans="2:9" ht="15.75">
      <c r="B22" s="5" t="s">
        <v>21</v>
      </c>
      <c r="C22" s="28">
        <v>0.81710196651606293</v>
      </c>
      <c r="D22" s="28">
        <v>0.96782144385924906</v>
      </c>
      <c r="E22" s="28">
        <v>1.0337815190249899</v>
      </c>
      <c r="F22" s="28">
        <v>1.0686113896873284</v>
      </c>
      <c r="G22" s="28">
        <v>1.0852775595636464</v>
      </c>
      <c r="H22" s="28">
        <v>1.0498174703594829</v>
      </c>
      <c r="I22" s="32">
        <f>SUM(Quarterly!G22:J22)</f>
        <v>0.89480183988088957</v>
      </c>
    </row>
    <row r="23" spans="2:9" ht="15.75">
      <c r="B23" s="4" t="s">
        <v>22</v>
      </c>
      <c r="C23" s="22">
        <f t="shared" ref="C23:H23" si="14">+C21/C9</f>
        <v>0.69897469941727519</v>
      </c>
      <c r="D23" s="22">
        <f t="shared" si="14"/>
        <v>0.68507374414424049</v>
      </c>
      <c r="E23" s="22">
        <f t="shared" si="14"/>
        <v>0.68414834791742529</v>
      </c>
      <c r="F23" s="22">
        <f t="shared" si="14"/>
        <v>0.71925537943634332</v>
      </c>
      <c r="G23" s="22">
        <f t="shared" si="14"/>
        <v>0.63583647577616065</v>
      </c>
      <c r="H23" s="22">
        <f t="shared" si="14"/>
        <v>0.75182373370592492</v>
      </c>
      <c r="I23" s="22">
        <f t="shared" ref="I23" si="15">+I21/I9</f>
        <v>0.66202000271419659</v>
      </c>
    </row>
    <row r="24" spans="2:9" ht="15.75">
      <c r="B24" s="8" t="s">
        <v>23</v>
      </c>
      <c r="C24" s="15">
        <f t="shared" ref="C24:H24" si="16">+C22/C43</f>
        <v>6.3341237714423487E-2</v>
      </c>
      <c r="D24" s="15">
        <f t="shared" si="16"/>
        <v>8.1672695684324823E-2</v>
      </c>
      <c r="E24" s="15">
        <f t="shared" si="16"/>
        <v>8.2046152303570638E-2</v>
      </c>
      <c r="F24" s="15">
        <f t="shared" si="16"/>
        <v>8.9573460996423174E-2</v>
      </c>
      <c r="G24" s="15">
        <f t="shared" si="16"/>
        <v>9.0064527764617944E-2</v>
      </c>
      <c r="H24" s="24">
        <f t="shared" si="16"/>
        <v>9.0736168570396097E-2</v>
      </c>
      <c r="I24" s="24">
        <f t="shared" ref="I24" si="17">+I22/I43</f>
        <v>7.2925985320365899E-2</v>
      </c>
    </row>
    <row r="25" spans="2:9">
      <c r="C25" s="7"/>
      <c r="D25" s="7"/>
      <c r="E25" s="7"/>
      <c r="F25" s="7"/>
      <c r="G25" s="7"/>
      <c r="H25" s="18"/>
    </row>
    <row r="26" spans="2:9" ht="15.75">
      <c r="B26" s="5" t="s">
        <v>11</v>
      </c>
      <c r="C26" s="25">
        <f t="shared" ref="C26:H26" si="18">+C21</f>
        <v>246376000</v>
      </c>
      <c r="D26" s="25">
        <f t="shared" si="18"/>
        <v>410055000</v>
      </c>
      <c r="E26" s="25">
        <f t="shared" si="18"/>
        <v>569260000</v>
      </c>
      <c r="F26" s="25">
        <f t="shared" si="18"/>
        <v>680289000</v>
      </c>
      <c r="G26" s="25">
        <f t="shared" si="18"/>
        <v>770403000</v>
      </c>
      <c r="H26" s="25">
        <f t="shared" si="18"/>
        <v>1012678000</v>
      </c>
      <c r="I26" s="18">
        <v>868320405.43419826</v>
      </c>
    </row>
    <row r="27" spans="2:9" ht="15.75">
      <c r="B27" s="5" t="s">
        <v>26</v>
      </c>
      <c r="C27" s="27">
        <f>+C22</f>
        <v>0.81710196651606293</v>
      </c>
      <c r="D27" s="27">
        <f t="shared" ref="D27:H27" si="19">+D22</f>
        <v>0.96782144385924906</v>
      </c>
      <c r="E27" s="27">
        <f t="shared" si="19"/>
        <v>1.0337815190249899</v>
      </c>
      <c r="F27" s="27">
        <f t="shared" si="19"/>
        <v>1.0686113896873284</v>
      </c>
      <c r="G27" s="27">
        <f t="shared" si="19"/>
        <v>1.0852775595636464</v>
      </c>
      <c r="H27" s="27">
        <f t="shared" si="19"/>
        <v>1.0498174703594829</v>
      </c>
      <c r="I27" s="32">
        <f>SUM(Quarterly!G27:J27)</f>
        <v>0.89479753176429988</v>
      </c>
    </row>
    <row r="28" spans="2:9" ht="15.75">
      <c r="B28" s="10" t="s">
        <v>13</v>
      </c>
      <c r="C28" s="15">
        <f t="shared" ref="C28:I28" si="20">+C27/C43</f>
        <v>6.3341237714423487E-2</v>
      </c>
      <c r="D28" s="15">
        <f t="shared" si="20"/>
        <v>8.1672695684324823E-2</v>
      </c>
      <c r="E28" s="15">
        <f t="shared" si="20"/>
        <v>8.2046152303570638E-2</v>
      </c>
      <c r="F28" s="15">
        <f t="shared" si="20"/>
        <v>8.9573460996423174E-2</v>
      </c>
      <c r="G28" s="15">
        <f t="shared" si="20"/>
        <v>9.0064527764617944E-2</v>
      </c>
      <c r="H28" s="24">
        <f t="shared" si="20"/>
        <v>9.0736168570396097E-2</v>
      </c>
      <c r="I28" s="24">
        <f t="shared" si="20"/>
        <v>7.2925634210619386E-2</v>
      </c>
    </row>
    <row r="29" spans="2:9">
      <c r="C29" s="29"/>
      <c r="D29" s="29"/>
      <c r="E29" s="29"/>
      <c r="F29" s="29"/>
      <c r="G29" s="29"/>
      <c r="H29" s="29"/>
    </row>
    <row r="30" spans="2:9" ht="15.75">
      <c r="B30" s="4" t="s">
        <v>19</v>
      </c>
      <c r="C30" s="7">
        <v>278632000</v>
      </c>
      <c r="D30" s="7">
        <v>396808000</v>
      </c>
      <c r="E30" s="7">
        <v>1568703000</v>
      </c>
      <c r="F30" s="7">
        <v>609031000</v>
      </c>
      <c r="G30" s="7">
        <v>3743548000</v>
      </c>
      <c r="H30" s="7">
        <f>(707798+1660000)*1000</f>
        <v>2367798000</v>
      </c>
      <c r="I30" s="18">
        <v>1059608000</v>
      </c>
    </row>
    <row r="31" spans="2:9" ht="15.75">
      <c r="B31" s="4" t="s">
        <v>14</v>
      </c>
      <c r="C31" s="7">
        <v>4537061000</v>
      </c>
      <c r="D31" s="7">
        <v>7995134000</v>
      </c>
      <c r="E31" s="7">
        <v>9607238000</v>
      </c>
      <c r="F31" s="7">
        <v>13247281000</v>
      </c>
      <c r="G31" s="7">
        <v>13734998000</v>
      </c>
      <c r="H31" s="7">
        <v>13666591000</v>
      </c>
      <c r="I31" s="18">
        <v>17352991000</v>
      </c>
    </row>
    <row r="32" spans="2:9" ht="15.75">
      <c r="B32" s="4" t="s">
        <v>15</v>
      </c>
      <c r="C32" s="7">
        <v>4918734000</v>
      </c>
      <c r="D32" s="7">
        <v>8653501000</v>
      </c>
      <c r="E32" s="7">
        <v>11306957000</v>
      </c>
      <c r="F32" s="7">
        <v>14361695000</v>
      </c>
      <c r="G32" s="7">
        <v>17696683000</v>
      </c>
      <c r="H32" s="7">
        <v>16181141000</v>
      </c>
      <c r="I32" s="18">
        <v>18808265000</v>
      </c>
    </row>
    <row r="33" spans="2:9" ht="15.75">
      <c r="B33" s="4" t="s">
        <v>16</v>
      </c>
      <c r="C33" s="7">
        <f>637032000+89272000</f>
        <v>726304000</v>
      </c>
      <c r="D33" s="7">
        <f>(19586+1956298)*1000</f>
        <v>1975884000</v>
      </c>
      <c r="E33" s="7">
        <f>+(137047+2564583)*1000</f>
        <v>2701630000</v>
      </c>
      <c r="F33" s="7">
        <f>+(217312+168619+4836740)*1000</f>
        <v>5222671000</v>
      </c>
      <c r="G33" s="7">
        <f>(169842+4756794)*1000</f>
        <v>4926636000</v>
      </c>
      <c r="H33" s="7">
        <f>(4082194+53165)*1000</f>
        <v>4135359000</v>
      </c>
      <c r="I33" s="18">
        <v>5470088000</v>
      </c>
    </row>
    <row r="34" spans="2:9" ht="15.75">
      <c r="B34" s="4" t="s">
        <v>17</v>
      </c>
      <c r="C34" s="16">
        <f>+C33-C30</f>
        <v>447672000</v>
      </c>
      <c r="D34" s="16">
        <f t="shared" ref="D34:I34" si="21">+D33-D30</f>
        <v>1579076000</v>
      </c>
      <c r="E34" s="16">
        <f t="shared" si="21"/>
        <v>1132927000</v>
      </c>
      <c r="F34" s="16">
        <f t="shared" si="21"/>
        <v>4613640000</v>
      </c>
      <c r="G34" s="16">
        <f t="shared" si="21"/>
        <v>1183088000</v>
      </c>
      <c r="H34" s="16">
        <f t="shared" si="21"/>
        <v>1767561000</v>
      </c>
      <c r="I34" s="36">
        <f t="shared" si="21"/>
        <v>4410480000</v>
      </c>
    </row>
    <row r="35" spans="2:9" ht="15.75">
      <c r="B35" s="8" t="s">
        <v>18</v>
      </c>
      <c r="C35" s="11">
        <v>4114208000</v>
      </c>
      <c r="D35" s="11">
        <v>6569701000</v>
      </c>
      <c r="E35" s="11">
        <v>8470667000</v>
      </c>
      <c r="F35" s="11">
        <v>8862361000</v>
      </c>
      <c r="G35" s="11">
        <v>12396783000</v>
      </c>
      <c r="H35" s="11">
        <v>11601925000</v>
      </c>
      <c r="I35" s="44">
        <v>12572624000</v>
      </c>
    </row>
    <row r="36" spans="2:9">
      <c r="C36" s="7"/>
      <c r="D36" s="7"/>
      <c r="E36" s="7"/>
      <c r="F36" s="7"/>
      <c r="G36" s="7"/>
      <c r="H36" s="18"/>
    </row>
    <row r="37" spans="2:9">
      <c r="H37" s="13"/>
    </row>
    <row r="38" spans="2:9">
      <c r="H38" s="13"/>
    </row>
    <row r="40" spans="2:9">
      <c r="C40" s="34"/>
      <c r="D40" s="34"/>
      <c r="E40" s="34"/>
      <c r="F40" s="34"/>
      <c r="G40" s="34"/>
      <c r="H40" s="34"/>
      <c r="I40" s="33"/>
    </row>
    <row r="42" spans="2:9">
      <c r="B42" s="3" t="s">
        <v>25</v>
      </c>
      <c r="C42" s="17">
        <v>303092224</v>
      </c>
      <c r="D42" s="17">
        <v>482504690</v>
      </c>
      <c r="E42" s="17">
        <v>637859143</v>
      </c>
      <c r="F42" s="30">
        <v>636043197</v>
      </c>
      <c r="G42" s="30">
        <v>963058492</v>
      </c>
      <c r="H42" s="30">
        <v>969939906</v>
      </c>
      <c r="I42" s="30">
        <f>Quarterly!J43</f>
        <v>969974606</v>
      </c>
    </row>
    <row r="43" spans="2:9">
      <c r="B43" s="3" t="s">
        <v>39</v>
      </c>
      <c r="C43">
        <v>12.9</v>
      </c>
      <c r="D43">
        <v>11.85</v>
      </c>
      <c r="E43">
        <v>12.6</v>
      </c>
      <c r="F43">
        <v>11.93</v>
      </c>
      <c r="G43">
        <v>12.05</v>
      </c>
      <c r="H43">
        <v>11.57</v>
      </c>
      <c r="I43">
        <v>12.27</v>
      </c>
    </row>
    <row r="44" spans="2:9">
      <c r="B44" s="3" t="s">
        <v>38</v>
      </c>
      <c r="C44">
        <v>17.3398</v>
      </c>
      <c r="D44">
        <v>20.664000000000001</v>
      </c>
      <c r="E44">
        <v>19.735399999999998</v>
      </c>
      <c r="F44">
        <v>19.656600000000001</v>
      </c>
      <c r="G44">
        <v>18.872699999999998</v>
      </c>
      <c r="H44">
        <v>19.935199999999998</v>
      </c>
      <c r="I44">
        <v>20.515699999999999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E490-F085-4B66-9A46-653809023A14}">
  <dimension ref="B3:L45"/>
  <sheetViews>
    <sheetView showGridLines="0" tabSelected="1" topLeftCell="F1" zoomScale="66" zoomScaleNormal="66" workbookViewId="0">
      <selection activeCell="J15" sqref="J15"/>
    </sheetView>
  </sheetViews>
  <sheetFormatPr defaultColWidth="11.7109375" defaultRowHeight="15"/>
  <cols>
    <col min="2" max="2" width="30.85546875" style="3" bestFit="1" customWidth="1"/>
    <col min="3" max="3" width="17.28515625" customWidth="1"/>
    <col min="4" max="5" width="19.42578125" bestFit="1" customWidth="1"/>
    <col min="6" max="6" width="19" bestFit="1" customWidth="1"/>
    <col min="7" max="7" width="19.42578125" bestFit="1" customWidth="1"/>
    <col min="8" max="8" width="19" bestFit="1" customWidth="1"/>
    <col min="9" max="9" width="19.42578125" bestFit="1" customWidth="1"/>
    <col min="10" max="10" width="19" bestFit="1" customWidth="1"/>
    <col min="11" max="11" width="19" customWidth="1"/>
    <col min="12" max="12" width="19.42578125" bestFit="1" customWidth="1"/>
  </cols>
  <sheetData>
    <row r="3" spans="2:12" ht="15.75">
      <c r="C3" s="1">
        <v>43921</v>
      </c>
      <c r="D3" s="1">
        <v>44012</v>
      </c>
      <c r="E3" s="1">
        <v>44104</v>
      </c>
      <c r="F3" s="1">
        <v>44196</v>
      </c>
      <c r="G3" s="1" t="s">
        <v>32</v>
      </c>
      <c r="H3" s="1">
        <v>44377</v>
      </c>
      <c r="I3" s="1">
        <v>44469</v>
      </c>
      <c r="J3" s="1">
        <v>44561</v>
      </c>
      <c r="K3" s="1">
        <v>44651</v>
      </c>
      <c r="L3" s="1">
        <v>44742</v>
      </c>
    </row>
    <row r="4" spans="2:12" ht="18.75">
      <c r="B4" s="6"/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40</v>
      </c>
    </row>
    <row r="5" spans="2:12" s="13" customFormat="1" ht="15.75">
      <c r="B5" s="4" t="s">
        <v>24</v>
      </c>
      <c r="C5" s="35">
        <v>708520</v>
      </c>
      <c r="D5" s="18">
        <v>708520</v>
      </c>
      <c r="E5" s="35">
        <v>708520</v>
      </c>
      <c r="F5" s="18">
        <v>713925</v>
      </c>
      <c r="G5" s="18">
        <v>713925</v>
      </c>
      <c r="H5" s="18">
        <v>749564</v>
      </c>
      <c r="I5" s="30">
        <v>758582.51999999979</v>
      </c>
      <c r="J5" s="18">
        <v>818864</v>
      </c>
      <c r="K5" s="18">
        <v>818864</v>
      </c>
      <c r="L5" s="18">
        <v>818864</v>
      </c>
    </row>
    <row r="6" spans="2:12" ht="15.75">
      <c r="B6" s="4" t="s">
        <v>0</v>
      </c>
      <c r="C6" s="36">
        <f>+C5*10.7639</f>
        <v>7626438.4279999994</v>
      </c>
      <c r="D6" s="36">
        <f t="shared" ref="D6:L6" si="0">+D5*10.7639</f>
        <v>7626438.4279999994</v>
      </c>
      <c r="E6" s="36">
        <f t="shared" si="0"/>
        <v>7626438.4279999994</v>
      </c>
      <c r="F6" s="36">
        <f t="shared" si="0"/>
        <v>7684617.3075000001</v>
      </c>
      <c r="G6" s="36">
        <f t="shared" si="0"/>
        <v>7684617.3075000001</v>
      </c>
      <c r="H6" s="36">
        <f t="shared" si="0"/>
        <v>8068231.9395999992</v>
      </c>
      <c r="I6" s="36">
        <f t="shared" si="0"/>
        <v>8165306.3870279975</v>
      </c>
      <c r="J6" s="36">
        <f t="shared" si="0"/>
        <v>8814170.2095999997</v>
      </c>
      <c r="K6" s="36">
        <f t="shared" si="0"/>
        <v>8814170.2095999997</v>
      </c>
      <c r="L6" s="36">
        <f t="shared" si="0"/>
        <v>8814170.2095999997</v>
      </c>
    </row>
    <row r="7" spans="2:12" ht="15.75">
      <c r="B7" s="8" t="s">
        <v>33</v>
      </c>
      <c r="C7" s="21">
        <v>0.96399999999999997</v>
      </c>
      <c r="D7" s="21">
        <v>0.96399999999999997</v>
      </c>
      <c r="E7" s="21">
        <v>0.96299999999999997</v>
      </c>
      <c r="F7" s="21">
        <v>0.94399999999999995</v>
      </c>
      <c r="G7" s="21">
        <v>0.92600000000000005</v>
      </c>
      <c r="H7" s="21">
        <v>0.90500000000000003</v>
      </c>
      <c r="I7" s="21">
        <v>0.90700000000000003</v>
      </c>
      <c r="J7" s="37">
        <v>0.92200000000000004</v>
      </c>
      <c r="K7" s="37">
        <v>0.91600000000000004</v>
      </c>
      <c r="L7" s="50">
        <v>0.91700000000000004</v>
      </c>
    </row>
    <row r="8" spans="2:12">
      <c r="C8" s="18"/>
      <c r="D8" s="18"/>
      <c r="E8" s="18"/>
      <c r="F8" s="18"/>
      <c r="G8" s="18"/>
      <c r="H8" s="18"/>
      <c r="I8" s="13"/>
      <c r="J8" s="13"/>
      <c r="K8" s="13"/>
    </row>
    <row r="9" spans="2:12" ht="15.75">
      <c r="B9" s="4" t="s">
        <v>2</v>
      </c>
      <c r="C9" s="18">
        <v>314774000</v>
      </c>
      <c r="D9" s="18">
        <v>358874000</v>
      </c>
      <c r="E9" s="18">
        <v>343141000</v>
      </c>
      <c r="F9" s="18">
        <v>330173000</v>
      </c>
      <c r="G9" s="18">
        <v>330420000</v>
      </c>
      <c r="H9" s="18">
        <v>299732000</v>
      </c>
      <c r="I9" s="18">
        <v>330490000</v>
      </c>
      <c r="J9" s="18">
        <v>350980000</v>
      </c>
      <c r="K9" s="18">
        <v>375298000</v>
      </c>
      <c r="L9" s="18">
        <v>373826000</v>
      </c>
    </row>
    <row r="10" spans="2:12" ht="15.75">
      <c r="B10" s="4" t="s">
        <v>3</v>
      </c>
      <c r="C10" s="18">
        <v>284383000</v>
      </c>
      <c r="D10" s="18">
        <v>329320000</v>
      </c>
      <c r="E10" s="18">
        <v>314065000</v>
      </c>
      <c r="F10" s="18">
        <v>300116000</v>
      </c>
      <c r="G10" s="18">
        <v>300827000</v>
      </c>
      <c r="H10" s="18">
        <v>271873000</v>
      </c>
      <c r="I10" s="18">
        <v>293137000</v>
      </c>
      <c r="J10" s="18">
        <v>314449000</v>
      </c>
      <c r="K10" s="18">
        <v>339819000</v>
      </c>
      <c r="L10" s="18">
        <v>332754000</v>
      </c>
    </row>
    <row r="11" spans="2:12" ht="15.75">
      <c r="B11" s="5" t="s">
        <v>4</v>
      </c>
      <c r="C11" s="38">
        <f>+C10/C9</f>
        <v>0.90345136510639379</v>
      </c>
      <c r="D11" s="38">
        <f t="shared" ref="D11:L11" si="1">+D10/D9</f>
        <v>0.91764797672720788</v>
      </c>
      <c r="E11" s="38">
        <f t="shared" si="1"/>
        <v>0.9152651533917544</v>
      </c>
      <c r="F11" s="38">
        <f t="shared" si="1"/>
        <v>0.90896590575243885</v>
      </c>
      <c r="G11" s="38">
        <f t="shared" si="1"/>
        <v>0.91043823013134795</v>
      </c>
      <c r="H11" s="38">
        <f t="shared" si="1"/>
        <v>0.90705363458022503</v>
      </c>
      <c r="I11" s="38">
        <f t="shared" si="1"/>
        <v>0.88697691306847404</v>
      </c>
      <c r="J11" s="38">
        <f t="shared" si="1"/>
        <v>0.89591714627614105</v>
      </c>
      <c r="K11" s="38">
        <f t="shared" si="1"/>
        <v>0.90546445757771155</v>
      </c>
      <c r="L11" s="38">
        <f t="shared" si="1"/>
        <v>0.89013070251935389</v>
      </c>
    </row>
    <row r="12" spans="2:12">
      <c r="C12" s="39"/>
      <c r="D12" s="39"/>
      <c r="E12" s="39"/>
      <c r="F12" s="39"/>
      <c r="G12" s="39"/>
      <c r="H12" s="39"/>
      <c r="I12" s="13"/>
      <c r="J12" s="13"/>
      <c r="K12" s="13"/>
    </row>
    <row r="13" spans="2:12" ht="15.75">
      <c r="B13" s="4" t="s">
        <v>5</v>
      </c>
      <c r="C13" s="18">
        <v>254779000</v>
      </c>
      <c r="D13" s="18">
        <v>302498000</v>
      </c>
      <c r="E13" s="18">
        <v>287678000</v>
      </c>
      <c r="F13" s="18">
        <v>274254000</v>
      </c>
      <c r="G13" s="18">
        <v>269858000</v>
      </c>
      <c r="H13" s="18">
        <v>240769000</v>
      </c>
      <c r="I13" s="18">
        <v>262708000</v>
      </c>
      <c r="J13" s="18">
        <v>284359000</v>
      </c>
      <c r="K13" s="18">
        <v>305230000</v>
      </c>
      <c r="L13" s="18">
        <v>301472000</v>
      </c>
    </row>
    <row r="14" spans="2:12" ht="15.75">
      <c r="B14" s="4" t="s">
        <v>6</v>
      </c>
      <c r="C14" s="19">
        <f>+C13/C9</f>
        <v>0.80940293671014762</v>
      </c>
      <c r="D14" s="19">
        <f>+D13/D9</f>
        <v>0.84290865317632369</v>
      </c>
      <c r="E14" s="19">
        <f t="shared" ref="E14:L14" si="2">+E13/E9</f>
        <v>0.83836673554020069</v>
      </c>
      <c r="F14" s="19">
        <f t="shared" si="2"/>
        <v>0.83063727197560067</v>
      </c>
      <c r="G14" s="19">
        <f t="shared" si="2"/>
        <v>0.81671206343441682</v>
      </c>
      <c r="H14" s="19">
        <f t="shared" si="2"/>
        <v>0.80328093096499542</v>
      </c>
      <c r="I14" s="19">
        <f t="shared" si="2"/>
        <v>0.79490453568943087</v>
      </c>
      <c r="J14" s="19">
        <f t="shared" si="2"/>
        <v>0.81018576557068778</v>
      </c>
      <c r="K14" s="19">
        <f t="shared" si="2"/>
        <v>0.81330036397742589</v>
      </c>
      <c r="L14" s="19">
        <f t="shared" si="2"/>
        <v>0.80645005965342165</v>
      </c>
    </row>
    <row r="15" spans="2:12">
      <c r="C15" s="18"/>
      <c r="D15" s="18"/>
      <c r="E15" s="18"/>
      <c r="F15" s="18"/>
      <c r="G15" s="18"/>
      <c r="H15" s="18"/>
      <c r="I15" s="13"/>
      <c r="J15" s="13"/>
      <c r="K15" s="13"/>
    </row>
    <row r="16" spans="2:12" ht="15.75">
      <c r="B16" s="4" t="s">
        <v>7</v>
      </c>
      <c r="C16" s="18">
        <v>260730000</v>
      </c>
      <c r="D16" s="18">
        <v>279156000</v>
      </c>
      <c r="E16" s="18">
        <v>265284000</v>
      </c>
      <c r="F16" s="18">
        <v>247346000</v>
      </c>
      <c r="G16" s="18">
        <v>243545000</v>
      </c>
      <c r="H16" s="18">
        <v>212967000</v>
      </c>
      <c r="I16" s="18">
        <v>221000000</v>
      </c>
      <c r="J16" s="18">
        <v>240253000</v>
      </c>
      <c r="K16" s="18">
        <v>252030000</v>
      </c>
      <c r="L16" s="18">
        <v>257126000</v>
      </c>
    </row>
    <row r="17" spans="2:12" ht="15.75">
      <c r="B17" s="5" t="s">
        <v>8</v>
      </c>
      <c r="C17" s="26">
        <v>0.27100000000000002</v>
      </c>
      <c r="D17" s="26">
        <v>0.28999999999999998</v>
      </c>
      <c r="E17" s="26">
        <v>0.27500000000000002</v>
      </c>
      <c r="F17" s="26">
        <v>0.255</v>
      </c>
      <c r="G17" s="26">
        <v>0.251</v>
      </c>
      <c r="H17" s="26">
        <f>+H16/H43</f>
        <v>0.21956721100203913</v>
      </c>
      <c r="I17" s="26">
        <f>+I16/I43</f>
        <v>0.22784916738955166</v>
      </c>
      <c r="J17" s="26">
        <f>+J16/J43</f>
        <v>0.24768998952535465</v>
      </c>
      <c r="K17" s="26">
        <f>+K16/K43</f>
        <v>0.25922048861956437</v>
      </c>
      <c r="L17" s="26">
        <f>+L16/L43</f>
        <v>0.2644618789699405</v>
      </c>
    </row>
    <row r="18" spans="2:12" ht="15.75">
      <c r="B18" s="4" t="s">
        <v>9</v>
      </c>
      <c r="C18" s="31">
        <f>+C16/C9</f>
        <v>0.82830856423974031</v>
      </c>
      <c r="D18" s="31">
        <f t="shared" ref="D18:G18" si="3">+D16/D9</f>
        <v>0.7778663263429505</v>
      </c>
      <c r="E18" s="31">
        <f t="shared" si="3"/>
        <v>0.77310493354043963</v>
      </c>
      <c r="F18" s="31">
        <f t="shared" si="3"/>
        <v>0.74914060204801725</v>
      </c>
      <c r="G18" s="31">
        <f t="shared" si="3"/>
        <v>0.73707705344712793</v>
      </c>
      <c r="H18" s="31">
        <f t="shared" ref="H18:I18" si="4">+H16/H9</f>
        <v>0.7105247354303178</v>
      </c>
      <c r="I18" s="31">
        <f t="shared" si="4"/>
        <v>0.66870404550818485</v>
      </c>
      <c r="J18" s="31">
        <f t="shared" ref="J18:K18" si="5">+J16/J9</f>
        <v>0.68452048549774913</v>
      </c>
      <c r="K18" s="31">
        <f t="shared" si="5"/>
        <v>0.67154634450490014</v>
      </c>
      <c r="L18" s="31">
        <f t="shared" ref="L18" si="6">+L16/L9</f>
        <v>0.68782267686035747</v>
      </c>
    </row>
    <row r="19" spans="2:12" ht="15.75">
      <c r="B19" s="4" t="s">
        <v>10</v>
      </c>
      <c r="C19" s="23">
        <f>+C17/C44*4</f>
        <v>0.12459770114942531</v>
      </c>
      <c r="D19" s="31">
        <f t="shared" ref="D19:G19" si="7">+D17/D44*4</f>
        <v>0.11788617886178861</v>
      </c>
      <c r="E19" s="31">
        <f t="shared" si="7"/>
        <v>0.11000000000000001</v>
      </c>
      <c r="F19" s="31">
        <f t="shared" si="7"/>
        <v>8.8159031979256702E-2</v>
      </c>
      <c r="G19" s="31">
        <f t="shared" si="7"/>
        <v>8.7839020122484693E-2</v>
      </c>
      <c r="H19" s="31">
        <f t="shared" ref="H19:I19" si="8">+H17/H44*4</f>
        <v>7.1695415837400536E-2</v>
      </c>
      <c r="I19" s="31">
        <f t="shared" si="8"/>
        <v>7.5259840591098817E-2</v>
      </c>
      <c r="J19" s="31">
        <f t="shared" ref="J19:K19" si="9">+J17/J44*4</f>
        <v>8.074653285260136E-2</v>
      </c>
      <c r="K19" s="31">
        <f t="shared" si="9"/>
        <v>8.4781844192825626E-2</v>
      </c>
      <c r="L19" s="31">
        <f t="shared" ref="L19" si="10">+L17/L44*4</f>
        <v>8.7497726706349213E-2</v>
      </c>
    </row>
    <row r="20" spans="2:12">
      <c r="C20" s="18"/>
      <c r="D20" s="18"/>
      <c r="E20" s="18"/>
      <c r="F20" s="18"/>
      <c r="G20" s="18"/>
      <c r="H20" s="18"/>
      <c r="I20" s="13"/>
      <c r="J20" s="13"/>
      <c r="K20" s="13"/>
    </row>
    <row r="21" spans="2:12" ht="15.75">
      <c r="B21" s="4" t="s">
        <v>20</v>
      </c>
      <c r="C21" s="18">
        <v>251025000</v>
      </c>
      <c r="D21" s="18">
        <v>259953000</v>
      </c>
      <c r="E21" s="18">
        <v>258538000</v>
      </c>
      <c r="F21" s="18">
        <v>243162000</v>
      </c>
      <c r="G21" s="18">
        <v>202155000</v>
      </c>
      <c r="H21" s="18">
        <v>212712000</v>
      </c>
      <c r="I21" s="18">
        <v>216187000</v>
      </c>
      <c r="J21" s="30">
        <v>237266000</v>
      </c>
      <c r="K21" s="30">
        <v>239810000</v>
      </c>
      <c r="L21" s="18">
        <v>244878000</v>
      </c>
    </row>
    <row r="22" spans="2:12" ht="15.75">
      <c r="B22" s="5" t="s">
        <v>21</v>
      </c>
      <c r="C22" s="26">
        <v>0.26100000000000001</v>
      </c>
      <c r="D22" s="26">
        <v>0.27</v>
      </c>
      <c r="E22" s="26">
        <v>0.26800000000000002</v>
      </c>
      <c r="F22" s="26">
        <v>0.251</v>
      </c>
      <c r="G22" s="26">
        <v>0.20799999999999999</v>
      </c>
      <c r="H22" s="26">
        <f>+H21/H43</f>
        <v>0.21930430811658966</v>
      </c>
      <c r="I22" s="26">
        <f>+I21/I43</f>
        <v>0.22288700430065614</v>
      </c>
      <c r="J22" s="26">
        <f>+J21/J43</f>
        <v>0.24461052746364373</v>
      </c>
      <c r="K22" s="26">
        <f>+K21/K43</f>
        <v>0.24665184849366237</v>
      </c>
      <c r="L22" s="26">
        <f>+L21/L43</f>
        <v>0.25186443999595953</v>
      </c>
    </row>
    <row r="23" spans="2:12" ht="15.75">
      <c r="B23" s="4" t="s">
        <v>22</v>
      </c>
      <c r="C23" s="31">
        <f t="shared" ref="C23:F23" si="11">+C21/C9</f>
        <v>0.79747691994891567</v>
      </c>
      <c r="D23" s="31">
        <f t="shared" si="11"/>
        <v>0.72435729531813398</v>
      </c>
      <c r="E23" s="31">
        <f t="shared" si="11"/>
        <v>0.75344537668188882</v>
      </c>
      <c r="F23" s="31">
        <f t="shared" si="11"/>
        <v>0.73646845744503642</v>
      </c>
      <c r="G23" s="31">
        <f t="shared" ref="G23:H23" si="12">+G21/G9</f>
        <v>0.61181223896858539</v>
      </c>
      <c r="H23" s="31">
        <f t="shared" si="12"/>
        <v>0.70967397541804011</v>
      </c>
      <c r="I23" s="31">
        <f t="shared" ref="I23:K23" si="13">+I21/I9</f>
        <v>0.6541408212048776</v>
      </c>
      <c r="J23" s="31">
        <f t="shared" si="13"/>
        <v>0.676010029061485</v>
      </c>
      <c r="K23" s="31">
        <f t="shared" si="13"/>
        <v>0.63898555281403047</v>
      </c>
      <c r="L23" s="31">
        <f t="shared" ref="L23" si="14">+L21/L9</f>
        <v>0.65505877065800666</v>
      </c>
    </row>
    <row r="24" spans="2:12" ht="15.75">
      <c r="B24" s="8" t="s">
        <v>23</v>
      </c>
      <c r="C24" s="24">
        <f>+C22/C44*4</f>
        <v>0.12000000000000001</v>
      </c>
      <c r="D24" s="24">
        <f t="shared" ref="D24:F24" si="15">+D22/D44*4</f>
        <v>0.10975609756097562</v>
      </c>
      <c r="E24" s="24">
        <f t="shared" si="15"/>
        <v>0.1072</v>
      </c>
      <c r="F24" s="24">
        <f t="shared" si="15"/>
        <v>8.6776145203111499E-2</v>
      </c>
      <c r="G24" s="24">
        <f t="shared" ref="G24:H24" si="16">+G22/G44*4</f>
        <v>7.2790901137357825E-2</v>
      </c>
      <c r="H24" s="24">
        <f t="shared" si="16"/>
        <v>7.1609569997253764E-2</v>
      </c>
      <c r="I24" s="24">
        <f t="shared" ref="I24:K24" si="17">+I22/I44*4</f>
        <v>7.3620810669085435E-2</v>
      </c>
      <c r="J24" s="24">
        <f t="shared" si="17"/>
        <v>7.9742633239981653E-2</v>
      </c>
      <c r="K24" s="24">
        <f t="shared" si="17"/>
        <v>8.0671086997109523E-2</v>
      </c>
      <c r="L24" s="24">
        <f t="shared" ref="L24" si="18">+L22/L44*4</f>
        <v>8.332983953547049E-2</v>
      </c>
    </row>
    <row r="25" spans="2:12">
      <c r="C25" s="18"/>
      <c r="D25" s="18"/>
      <c r="E25" s="18"/>
      <c r="F25" s="18"/>
      <c r="G25" s="18"/>
      <c r="H25" s="18"/>
      <c r="I25" s="13"/>
      <c r="J25" s="13"/>
      <c r="K25" s="13"/>
    </row>
    <row r="26" spans="2:12" ht="15.75">
      <c r="B26" s="5" t="s">
        <v>11</v>
      </c>
      <c r="C26" s="25">
        <f t="shared" ref="C26:E27" si="19">+C21</f>
        <v>251025000</v>
      </c>
      <c r="D26" s="25">
        <f t="shared" si="19"/>
        <v>259953000</v>
      </c>
      <c r="E26" s="25">
        <f t="shared" si="19"/>
        <v>258538000</v>
      </c>
      <c r="F26" s="25">
        <v>243162000</v>
      </c>
      <c r="G26" s="25">
        <v>202155000</v>
      </c>
      <c r="H26" s="25">
        <v>212712000</v>
      </c>
      <c r="I26" s="40">
        <f t="shared" ref="I26:L27" si="20">I21</f>
        <v>216187000</v>
      </c>
      <c r="J26" s="30">
        <f t="shared" si="20"/>
        <v>237266000</v>
      </c>
      <c r="K26" s="30">
        <f t="shared" si="20"/>
        <v>239810000</v>
      </c>
      <c r="L26" s="17">
        <f t="shared" si="20"/>
        <v>244878000</v>
      </c>
    </row>
    <row r="27" spans="2:12" ht="15.75">
      <c r="B27" s="5" t="s">
        <v>26</v>
      </c>
      <c r="C27" s="41">
        <f t="shared" si="19"/>
        <v>0.26100000000000001</v>
      </c>
      <c r="D27" s="41">
        <f t="shared" si="19"/>
        <v>0.27</v>
      </c>
      <c r="E27" s="41">
        <f t="shared" si="19"/>
        <v>0.26800000000000002</v>
      </c>
      <c r="F27" s="41">
        <f>+F22</f>
        <v>0.251</v>
      </c>
      <c r="G27" s="41">
        <f>+G22</f>
        <v>0.20799999999999999</v>
      </c>
      <c r="H27" s="41">
        <v>0.21929999999999999</v>
      </c>
      <c r="I27" s="42">
        <f t="shared" si="20"/>
        <v>0.22288700430065614</v>
      </c>
      <c r="J27" s="42">
        <f t="shared" si="20"/>
        <v>0.24461052746364373</v>
      </c>
      <c r="K27" s="42">
        <f t="shared" si="20"/>
        <v>0.24665184849366237</v>
      </c>
      <c r="L27" s="42">
        <f t="shared" ref="L27" si="21">L22</f>
        <v>0.25186443999595953</v>
      </c>
    </row>
    <row r="28" spans="2:12" ht="15.75">
      <c r="B28" s="5" t="s">
        <v>12</v>
      </c>
      <c r="C28" s="43">
        <f>+C27/C45</f>
        <v>1.0747242158836828E-2</v>
      </c>
      <c r="D28" s="43">
        <f t="shared" ref="D28:G28" si="22">+D27/D45</f>
        <v>1.1517395532956816E-2</v>
      </c>
      <c r="E28" s="43">
        <f t="shared" si="22"/>
        <v>1.1985795937351855E-2</v>
      </c>
      <c r="F28" s="43">
        <f t="shared" si="22"/>
        <v>1.2590794173120912E-2</v>
      </c>
      <c r="G28" s="43">
        <f t="shared" si="22"/>
        <v>1.0095862152651377E-2</v>
      </c>
      <c r="H28" s="43">
        <f t="shared" ref="H28:I28" si="23">+H27/H45</f>
        <v>1.1066982241354079E-2</v>
      </c>
      <c r="I28" s="43">
        <f t="shared" si="23"/>
        <v>1.0873756777621693E-2</v>
      </c>
      <c r="J28" s="43">
        <f t="shared" ref="J28:K28" si="24">+J27/J45</f>
        <v>1.1923089510162643E-2</v>
      </c>
      <c r="K28" s="43">
        <f t="shared" si="24"/>
        <v>1.2417528318380843E-2</v>
      </c>
      <c r="L28" s="43">
        <f t="shared" ref="L28" si="25">+L27/L45</f>
        <v>1.2503012762714988E-2</v>
      </c>
    </row>
    <row r="29" spans="2:12" ht="15.75">
      <c r="B29" s="10" t="s">
        <v>13</v>
      </c>
      <c r="C29" s="24">
        <f>+C27/C44*4</f>
        <v>0.12000000000000001</v>
      </c>
      <c r="D29" s="24">
        <f t="shared" ref="D29:G29" si="26">+D27/D44*4</f>
        <v>0.10975609756097562</v>
      </c>
      <c r="E29" s="24">
        <f t="shared" si="26"/>
        <v>0.1072</v>
      </c>
      <c r="F29" s="24">
        <f t="shared" si="26"/>
        <v>8.6776145203111499E-2</v>
      </c>
      <c r="G29" s="24">
        <f t="shared" si="26"/>
        <v>7.2790901137357825E-2</v>
      </c>
      <c r="H29" s="24">
        <f t="shared" ref="H29:I29" si="27">+H27/H44*4</f>
        <v>7.1608163265306127E-2</v>
      </c>
      <c r="I29" s="24">
        <f t="shared" si="27"/>
        <v>7.3620810669085435E-2</v>
      </c>
      <c r="J29" s="24">
        <f t="shared" ref="J29" si="28">+J27/J44*4</f>
        <v>7.9742633239981653E-2</v>
      </c>
      <c r="K29" s="24">
        <f>+K27/K44*4</f>
        <v>8.0671086997109523E-2</v>
      </c>
      <c r="L29" s="24">
        <f>+L27/L44*4</f>
        <v>8.332983953547049E-2</v>
      </c>
    </row>
    <row r="30" spans="2:12">
      <c r="C30" s="18"/>
      <c r="D30" s="18"/>
      <c r="E30" s="18"/>
      <c r="F30" s="18"/>
      <c r="G30" s="18"/>
      <c r="H30" s="18"/>
      <c r="I30" s="13"/>
      <c r="J30" s="13"/>
      <c r="K30" s="13"/>
    </row>
    <row r="31" spans="2:12" ht="15.75">
      <c r="B31" s="4" t="s">
        <v>19</v>
      </c>
      <c r="C31" s="18">
        <v>3689730000</v>
      </c>
      <c r="D31" s="18">
        <v>3511694000</v>
      </c>
      <c r="E31" s="18">
        <v>3458572000</v>
      </c>
      <c r="F31" s="18">
        <f>(707798+1660000)*1000</f>
        <v>2367798000</v>
      </c>
      <c r="G31" s="18">
        <v>2347551000</v>
      </c>
      <c r="H31" s="18">
        <v>877979000</v>
      </c>
      <c r="I31" s="18">
        <v>990545000</v>
      </c>
      <c r="J31" s="18">
        <v>1059608000</v>
      </c>
      <c r="K31" s="18">
        <v>1062663000</v>
      </c>
      <c r="L31" s="18">
        <v>1103533000</v>
      </c>
    </row>
    <row r="32" spans="2:12" ht="15.75">
      <c r="B32" s="4" t="s">
        <v>14</v>
      </c>
      <c r="C32" s="18">
        <v>16172158000</v>
      </c>
      <c r="D32" s="18">
        <v>14973285000</v>
      </c>
      <c r="E32" s="18">
        <v>14614765000</v>
      </c>
      <c r="F32" s="18">
        <v>13666591000</v>
      </c>
      <c r="G32" s="18">
        <v>13844102000</v>
      </c>
      <c r="H32" s="18">
        <v>15418651000</v>
      </c>
      <c r="I32" s="18">
        <v>15990198000</v>
      </c>
      <c r="J32" s="18">
        <v>17352991000</v>
      </c>
      <c r="K32" s="18">
        <v>17082113000</v>
      </c>
      <c r="L32" s="18">
        <v>17685621000</v>
      </c>
    </row>
    <row r="33" spans="2:12" ht="15.75">
      <c r="B33" s="4" t="s">
        <v>15</v>
      </c>
      <c r="C33" s="18">
        <v>20094536000</v>
      </c>
      <c r="D33" s="18">
        <v>18668268000</v>
      </c>
      <c r="E33" s="18">
        <v>18264191000</v>
      </c>
      <c r="F33" s="18">
        <v>16181141000</v>
      </c>
      <c r="G33" s="18">
        <v>16352059000</v>
      </c>
      <c r="H33" s="18">
        <v>16850731000</v>
      </c>
      <c r="I33" s="18">
        <v>17454622000</v>
      </c>
      <c r="J33" s="18">
        <v>18808265000</v>
      </c>
      <c r="K33" s="18">
        <v>18532843000</v>
      </c>
      <c r="L33" s="18">
        <v>19067254000</v>
      </c>
    </row>
    <row r="34" spans="2:12" ht="15.75">
      <c r="B34" s="4" t="s">
        <v>16</v>
      </c>
      <c r="C34" s="18">
        <v>6299805000</v>
      </c>
      <c r="D34" s="18">
        <v>5869498000</v>
      </c>
      <c r="E34" s="18">
        <v>5629444000</v>
      </c>
      <c r="F34" s="18">
        <f>(4082194+53165)*1000</f>
        <v>4135359000</v>
      </c>
      <c r="G34" s="18">
        <v>4261107000</v>
      </c>
      <c r="H34" s="18">
        <v>4083208000</v>
      </c>
      <c r="I34" s="18">
        <v>4480706000</v>
      </c>
      <c r="J34" s="18">
        <v>5470088000</v>
      </c>
      <c r="K34" s="18">
        <v>5296589000</v>
      </c>
      <c r="L34" s="18">
        <v>5369941000</v>
      </c>
    </row>
    <row r="35" spans="2:12" ht="15.75">
      <c r="B35" s="4" t="s">
        <v>17</v>
      </c>
      <c r="C35" s="36">
        <f>+C34-C31</f>
        <v>2610075000</v>
      </c>
      <c r="D35" s="36">
        <f t="shared" ref="D35:J35" si="29">+D34-D31</f>
        <v>2357804000</v>
      </c>
      <c r="E35" s="36">
        <f t="shared" si="29"/>
        <v>2170872000</v>
      </c>
      <c r="F35" s="36">
        <f t="shared" si="29"/>
        <v>1767561000</v>
      </c>
      <c r="G35" s="36">
        <f t="shared" si="29"/>
        <v>1913556000</v>
      </c>
      <c r="H35" s="36">
        <f t="shared" si="29"/>
        <v>3205229000</v>
      </c>
      <c r="I35" s="36">
        <f t="shared" si="29"/>
        <v>3490161000</v>
      </c>
      <c r="J35" s="36">
        <f t="shared" si="29"/>
        <v>4410480000</v>
      </c>
      <c r="K35" s="36">
        <f>+K34-K31</f>
        <v>4233926000</v>
      </c>
      <c r="L35" s="36">
        <f>+L34-L31</f>
        <v>4266408000</v>
      </c>
    </row>
    <row r="36" spans="2:12" ht="15.75">
      <c r="B36" s="8" t="s">
        <v>18</v>
      </c>
      <c r="C36" s="44">
        <v>13067705000</v>
      </c>
      <c r="D36" s="44">
        <v>12143011000</v>
      </c>
      <c r="E36" s="44">
        <v>12049434000</v>
      </c>
      <c r="F36" s="44">
        <v>11601925000</v>
      </c>
      <c r="G36" s="44">
        <v>11736187000</v>
      </c>
      <c r="H36" s="44">
        <v>11891300000</v>
      </c>
      <c r="I36" s="44">
        <v>12165425000</v>
      </c>
      <c r="J36" s="44">
        <v>12572624000</v>
      </c>
      <c r="K36" s="44">
        <v>12481360000</v>
      </c>
      <c r="L36" s="44">
        <v>13001336000</v>
      </c>
    </row>
    <row r="37" spans="2:12">
      <c r="C37" s="18"/>
      <c r="D37" s="18"/>
      <c r="E37" s="18"/>
      <c r="F37" s="18"/>
      <c r="G37" s="18"/>
      <c r="H37" s="18"/>
      <c r="I37" s="13"/>
      <c r="J37" s="13"/>
      <c r="K37" s="13"/>
    </row>
    <row r="38" spans="2:12">
      <c r="C38" s="13"/>
      <c r="D38" s="13"/>
      <c r="E38" s="13"/>
      <c r="F38" s="13"/>
      <c r="G38" s="13"/>
      <c r="H38" s="13"/>
      <c r="I38" s="13"/>
      <c r="J38" s="13"/>
      <c r="K38" s="13"/>
    </row>
    <row r="39" spans="2:12">
      <c r="C39" s="13"/>
      <c r="D39" s="13"/>
      <c r="E39" s="13"/>
      <c r="F39" s="13"/>
      <c r="G39" s="13"/>
      <c r="H39" s="13"/>
      <c r="I39" s="13"/>
      <c r="J39" s="13"/>
      <c r="K39" s="13"/>
    </row>
    <row r="40" spans="2:12">
      <c r="C40" s="42"/>
      <c r="D40" s="42"/>
      <c r="E40" s="42"/>
      <c r="F40" s="42"/>
      <c r="G40" s="42"/>
      <c r="H40" s="42"/>
      <c r="I40" s="42"/>
      <c r="J40" s="42"/>
      <c r="K40" s="42"/>
    </row>
    <row r="41" spans="2:12">
      <c r="C41" s="13"/>
      <c r="D41" s="13"/>
      <c r="E41" s="13"/>
      <c r="F41" s="13"/>
      <c r="G41" s="13"/>
      <c r="H41" s="13"/>
      <c r="I41" s="13"/>
      <c r="J41" s="13"/>
      <c r="K41" s="13"/>
    </row>
    <row r="42" spans="2:12">
      <c r="C42" s="13"/>
      <c r="D42" s="13"/>
      <c r="E42" s="13"/>
      <c r="F42" s="13"/>
      <c r="G42" s="13"/>
      <c r="H42" s="13"/>
      <c r="I42" s="13"/>
      <c r="J42" s="13"/>
      <c r="K42" s="13"/>
    </row>
    <row r="43" spans="2:12">
      <c r="B43" s="3" t="s">
        <v>25</v>
      </c>
      <c r="C43" s="30">
        <v>960796423</v>
      </c>
      <c r="D43" s="30">
        <v>961970294</v>
      </c>
      <c r="E43" s="30">
        <v>966056725</v>
      </c>
      <c r="F43" s="30">
        <v>969939906</v>
      </c>
      <c r="G43" s="30">
        <v>969939906</v>
      </c>
      <c r="H43" s="30">
        <v>969939906</v>
      </c>
      <c r="I43" s="30">
        <v>969939906</v>
      </c>
      <c r="J43" s="30">
        <v>969974606</v>
      </c>
      <c r="K43" s="30">
        <v>972261110</v>
      </c>
      <c r="L43" s="17">
        <v>972261110</v>
      </c>
    </row>
    <row r="44" spans="2:12">
      <c r="B44" s="46" t="s">
        <v>39</v>
      </c>
      <c r="C44" s="42">
        <v>8.6999999999999993</v>
      </c>
      <c r="D44" s="42">
        <v>9.84</v>
      </c>
      <c r="E44" s="42">
        <v>10</v>
      </c>
      <c r="F44" s="13">
        <v>11.57</v>
      </c>
      <c r="G44" s="13">
        <v>11.43</v>
      </c>
      <c r="H44" s="42">
        <v>12.25</v>
      </c>
      <c r="I44" s="13">
        <v>12.11</v>
      </c>
      <c r="J44" s="13">
        <v>12.27</v>
      </c>
      <c r="K44" s="13">
        <v>12.23</v>
      </c>
      <c r="L44">
        <v>12.09</v>
      </c>
    </row>
    <row r="45" spans="2:12">
      <c r="B45" s="3" t="s">
        <v>38</v>
      </c>
      <c r="C45" s="13">
        <v>24.285299999999999</v>
      </c>
      <c r="D45" s="45">
        <v>23.442799999999998</v>
      </c>
      <c r="E45" s="13">
        <v>22.3598</v>
      </c>
      <c r="F45" s="13">
        <v>19.935199999999998</v>
      </c>
      <c r="G45" s="13">
        <v>20.602499999999999</v>
      </c>
      <c r="H45" s="13">
        <v>19.8157</v>
      </c>
      <c r="I45" s="13">
        <v>20.497699999999998</v>
      </c>
      <c r="J45" s="13">
        <v>20.515699999999999</v>
      </c>
      <c r="K45" s="13">
        <v>19.863199999999999</v>
      </c>
      <c r="L45">
        <v>20.144300000000001</v>
      </c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B1F4790DEE6F45ABEFE975A44A4A1E" ma:contentTypeVersion="13" ma:contentTypeDescription="Crear nuevo documento." ma:contentTypeScope="" ma:versionID="8840bab1939f51531203daee2952a301">
  <xsd:schema xmlns:xsd="http://www.w3.org/2001/XMLSchema" xmlns:xs="http://www.w3.org/2001/XMLSchema" xmlns:p="http://schemas.microsoft.com/office/2006/metadata/properties" xmlns:ns2="ff94dd83-6192-49ce-b884-85be3ee1956a" xmlns:ns3="2f42a25e-5058-454f-a824-4211e5d0f08a" targetNamespace="http://schemas.microsoft.com/office/2006/metadata/properties" ma:root="true" ma:fieldsID="cbc8537f8e68e546583c81cf1eaf18d5" ns2:_="" ns3:_="">
    <xsd:import namespace="ff94dd83-6192-49ce-b884-85be3ee1956a"/>
    <xsd:import namespace="2f42a25e-5058-454f-a824-4211e5d0f0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4dd83-6192-49ce-b884-85be3ee19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2a25e-5058-454f-a824-4211e5d0f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064F6-52E9-4076-BA35-0BB94D35B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4dd83-6192-49ce-b884-85be3ee1956a"/>
    <ds:schemaRef ds:uri="2f42a25e-5058-454f-a824-4211e5d0f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0BCCED-F58F-4326-95FA-D9F0A4FFFA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860215-48F6-46E9-A772-4778B1FD4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Fernanda.Bettinger</dc:creator>
  <cp:lastModifiedBy>Cesar Rubalcava Plascencia</cp:lastModifiedBy>
  <dcterms:created xsi:type="dcterms:W3CDTF">2018-11-21T19:31:17Z</dcterms:created>
  <dcterms:modified xsi:type="dcterms:W3CDTF">2022-07-20T20:42:19Z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0x01010034B1F4790DEE6F45ABEFE975A44A4A1E</vt:lpwstr>
  </property>
  <property fmtid="{D5CDD505-2E9C-101B-9397-08002B2CF9AE}" pid="3" name="{A44787D4-0540-4523-9961-78E4036D8C6D}">
    <vt:lpwstr>{720EDE22-958A-4148-842C-622CBF979036}</vt:lpwstr>
  </property>
</Properties>
</file>